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21" activeTab="0"/>
  </bookViews>
  <sheets>
    <sheet name="Orçamento" sheetId="1" r:id="rId1"/>
    <sheet name="Cronograma Mensal" sheetId="2" r:id="rId2"/>
    <sheet name="Resumo" sheetId="3" r:id="rId3"/>
  </sheets>
  <externalReferences>
    <externalReference r:id="rId6"/>
  </externalReferences>
  <definedNames>
    <definedName name="_xlnm._FilterDatabase" localSheetId="0" hidden="1">'Orçamento'!$A$13:$J$49</definedName>
    <definedName name="_xlnm._FilterDatabase" localSheetId="2" hidden="1">'Resumo'!$A$15:$E$17</definedName>
    <definedName name="_xlfn.IFERROR" hidden="1">#NAME?</definedName>
    <definedName name="_xlfn_IFERROR">NA()</definedName>
    <definedName name="_xlnm_Print_Area_1">'Orçamento'!$A$1:$I$40</definedName>
    <definedName name="_xlnm_Print_Area_2">#REF!</definedName>
    <definedName name="_xlnm_Print_Area_3">'Resumo'!$A$1:$E$30</definedName>
    <definedName name="_xlnm_Print_Area_4" localSheetId="1">'Cronograma Mensal'!$A$1:$F$28</definedName>
    <definedName name="_xlnm_Print_Area_4">#REF!</definedName>
    <definedName name="_xlnm_Print_Titles_1">'Orçamento'!$1:$13</definedName>
    <definedName name="_xlnm_Print_Titles_2">#REF!</definedName>
    <definedName name="_xlnm_Print_Titles_3">'Resumo'!$1:$15</definedName>
    <definedName name="_xlnm.Print_Area" localSheetId="1">'Cronograma Mensal'!$A$1:$F$35</definedName>
    <definedName name="_xlnm.Print_Area" localSheetId="0">'Orçamento'!$A$1:$I$49</definedName>
    <definedName name="_xlnm.Print_Area" localSheetId="2">'Resumo'!$A$1:$E$30</definedName>
    <definedName name="Excel_BuiltIn__FilterDatabase" localSheetId="0">'Orçamento'!#REF!</definedName>
    <definedName name="Excel_BuiltIn_Print_Area" localSheetId="0">'Orçamento'!$A$1:$I$43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 Mensal'!$A:$D</definedName>
    <definedName name="_xlnm.Print_Titles" localSheetId="0">'Orçamento'!$13:$13</definedName>
    <definedName name="_xlnm.Print_Titles" localSheetId="2">'Resumo'!$1:$15</definedName>
    <definedName name="Z_2483EC8A_7597_461B_9CFC_2FA94ACA4DFB_.wvu.FilterData" localSheetId="0" hidden="1">'Orçamento'!$A$13:$I$43</definedName>
    <definedName name="Z_29968698_A86A_456F_9240_BB3FE00129DB__wvu_FilterData" localSheetId="0">'Orçamento'!$A$13:$I$43</definedName>
    <definedName name="Z_30999B9E_2E65_4663_976F_9A54CE05102E__wvu_FilterData" localSheetId="0">'Orçamento'!$A$13:$I$43</definedName>
    <definedName name="Z_30999B9E_2E65_4663_976F_9A54CE05102E__wvu_PrintArea" localSheetId="1">'Cronograma Mensal'!$A$1:$F$34</definedName>
    <definedName name="Z_30999B9E_2E65_4663_976F_9A54CE05102E__wvu_PrintArea" localSheetId="0">'Orçamento'!$A$1:$I$49</definedName>
    <definedName name="Z_30999B9E_2E65_4663_976F_9A54CE05102E__wvu_PrintArea" localSheetId="2">'Resumo'!$A$1:$E$30</definedName>
    <definedName name="Z_30999B9E_2E65_4663_976F_9A54CE05102E__wvu_PrintTitles" localSheetId="0">'Orçamento'!$1:$13</definedName>
    <definedName name="Z_30999B9E_2E65_4663_976F_9A54CE05102E__wvu_PrintTitles" localSheetId="2">'Resumo'!$1:$15</definedName>
    <definedName name="Z_37FA8F07_9D7A_418D_BC30_0AE0C3739A19__wvu_FilterData" localSheetId="0">'Orçamento'!$A$13:$I$40</definedName>
    <definedName name="Z_37FA8F07_9D7A_418D_BC30_0AE0C3739A19__wvu_PrintArea" localSheetId="1">'Cronograma Mensal'!$A$1:$F$34</definedName>
    <definedName name="Z_37FA8F07_9D7A_418D_BC30_0AE0C3739A19__wvu_PrintArea" localSheetId="2">'Resumo'!$A$1:$E$30</definedName>
    <definedName name="Z_37FA8F07_9D7A_418D_BC30_0AE0C3739A19__wvu_PrintTitles" localSheetId="2">'Resumo'!$1:$15</definedName>
    <definedName name="Z_3B8348FD_7A00_44FD_ACF5_E6A19592872E_.wvu.Cols" localSheetId="1" hidden="1">'Cronograma Mensal'!$F:$F</definedName>
    <definedName name="Z_3B8348FD_7A00_44FD_ACF5_E6A19592872E_.wvu.Cols" localSheetId="0" hidden="1">'Orçamento'!$C:$C</definedName>
    <definedName name="Z_3B8348FD_7A00_44FD_ACF5_E6A19592872E_.wvu.FilterData" localSheetId="0" hidden="1">'Orçamento'!$A$13:$I$43</definedName>
    <definedName name="Z_3B8348FD_7A00_44FD_ACF5_E6A19592872E_.wvu.PrintArea" localSheetId="1" hidden="1">'Cronograma Mensal'!$A$1:$F$35</definedName>
    <definedName name="Z_3B8348FD_7A00_44FD_ACF5_E6A19592872E_.wvu.PrintArea" localSheetId="0" hidden="1">'Orçamento'!$A$1:$I$49</definedName>
    <definedName name="Z_3B8348FD_7A00_44FD_ACF5_E6A19592872E_.wvu.PrintArea" localSheetId="2" hidden="1">'Resumo'!$A$1:$E$30</definedName>
    <definedName name="Z_3B8348FD_7A00_44FD_ACF5_E6A19592872E_.wvu.PrintTitles" localSheetId="1" hidden="1">'Cronograma Mensal'!$A:$D</definedName>
    <definedName name="Z_3B8348FD_7A00_44FD_ACF5_E6A19592872E_.wvu.PrintTitles" localSheetId="0" hidden="1">'Orçamento'!$13:$13</definedName>
    <definedName name="Z_3B8348FD_7A00_44FD_ACF5_E6A19592872E_.wvu.PrintTitles" localSheetId="2" hidden="1">'Resumo'!$1:$15</definedName>
    <definedName name="Z_50160325_FDD6_4995_897D_2F4F0C6430EC__wvu_FilterData" localSheetId="0">'Orçamento'!$A$13:$I$40</definedName>
    <definedName name="Z_50160325_FDD6_4995_897D_2F4F0C6430EC__wvu_PrintArea" localSheetId="1">'Cronograma Mensal'!$A$1:$F$34</definedName>
    <definedName name="Z_50160325_FDD6_4995_897D_2F4F0C6430EC__wvu_PrintArea" localSheetId="0">'Orçamento'!$A$1:$I$49</definedName>
    <definedName name="Z_50160325_FDD6_4995_897D_2F4F0C6430EC__wvu_PrintArea" localSheetId="2">'Resumo'!$A$1:$E$30</definedName>
    <definedName name="Z_50160325_FDD6_4995_897D_2F4F0C6430EC__wvu_PrintTitles" localSheetId="0">'Orçamento'!$1:$13</definedName>
    <definedName name="Z_50160325_FDD6_4995_897D_2F4F0C6430EC__wvu_PrintTitles" localSheetId="2">'Resumo'!$1:$15</definedName>
    <definedName name="Z_51679F6D_52C9_495E_8CE0_A4AA589D4632__wvu_FilterData" localSheetId="0">'Orçamento'!$A$13:$I$40</definedName>
    <definedName name="Z_65A89EDC_E2EF_4E49_9370_82AFDB881213__wvu_FilterData" localSheetId="0">'Orçamento'!$A$13:$I$40</definedName>
    <definedName name="Z_8EC65F00_94CE_4AAC_901F_0F1A78C19FA2__wvu_FilterData" localSheetId="0">'Orçamento'!$A$13:$I$40</definedName>
    <definedName name="Z_B535EED3_096A_4559_AE37_6359A35C71B4_.wvu.Cols" localSheetId="1" hidden="1">'Cronograma Mensal'!$F:$F</definedName>
    <definedName name="Z_B535EED3_096A_4559_AE37_6359A35C71B4_.wvu.Cols" localSheetId="0" hidden="1">'Orçamento'!$C:$C,'Orçamento'!#REF!</definedName>
    <definedName name="Z_B535EED3_096A_4559_AE37_6359A35C71B4_.wvu.FilterData" localSheetId="0" hidden="1">'Orçamento'!$A$13:$I$43</definedName>
    <definedName name="Z_B535EED3_096A_4559_AE37_6359A35C71B4_.wvu.PrintArea" localSheetId="1" hidden="1">'Cronograma Mensal'!$A$1:$F$35</definedName>
    <definedName name="Z_B535EED3_096A_4559_AE37_6359A35C71B4_.wvu.PrintArea" localSheetId="0" hidden="1">'Orçamento'!$A$1:$I$49</definedName>
    <definedName name="Z_B535EED3_096A_4559_AE37_6359A35C71B4_.wvu.PrintArea" localSheetId="2" hidden="1">'Resumo'!$A$1:$E$30</definedName>
    <definedName name="Z_B535EED3_096A_4559_AE37_6359A35C71B4_.wvu.PrintTitles" localSheetId="1" hidden="1">'Cronograma Mensal'!$A:$D</definedName>
    <definedName name="Z_B535EED3_096A_4559_AE37_6359A35C71B4_.wvu.PrintTitles" localSheetId="0" hidden="1">'Orçamento'!$13:$13</definedName>
    <definedName name="Z_B535EED3_096A_4559_AE37_6359A35C71B4_.wvu.PrintTitles" localSheetId="2" hidden="1">'Resumo'!$1:$15</definedName>
    <definedName name="Z_CC09A366_C6A3_4857_97A0_64EABF22978D__wvu_FilterData" localSheetId="0">'Orçamento'!$A$13:$I$43</definedName>
    <definedName name="Z_CE6D2F78_279A_48FF_B90B_4CA40BF0D3DA__wvu_FilterData" localSheetId="0">'Orçamento'!$A$13:$I$43</definedName>
    <definedName name="Z_CE6D2F78_279A_48FF_B90B_4CA40BF0D3DA__wvu_PrintArea" localSheetId="1">'Cronograma Mensal'!$A$1:$F$34</definedName>
    <definedName name="Z_CE6D2F78_279A_48FF_B90B_4CA40BF0D3DA__wvu_PrintArea" localSheetId="0">'Orçamento'!$A$1:$I$49</definedName>
    <definedName name="Z_CE6D2F78_279A_48FF_B90B_4CA40BF0D3DA__wvu_PrintArea" localSheetId="2">'Resumo'!$A$1:$E$30</definedName>
    <definedName name="Z_CE6D2F78_279A_48FF_B90B_4CA40BF0D3DA__wvu_PrintTitles" localSheetId="0">'Orçamento'!$1:$13</definedName>
    <definedName name="Z_CE6D2F78_279A_48FF_B90B_4CA40BF0D3DA__wvu_PrintTitles" localSheetId="2">'Resumo'!$1:$15</definedName>
  </definedNames>
  <calcPr fullCalcOnLoad="1"/>
</workbook>
</file>

<file path=xl/sharedStrings.xml><?xml version="1.0" encoding="utf-8"?>
<sst xmlns="http://schemas.openxmlformats.org/spreadsheetml/2006/main" count="148" uniqueCount="108">
  <si>
    <t xml:space="preserve">OBRA: </t>
  </si>
  <si>
    <t xml:space="preserve">Tipo de Intervenção: </t>
  </si>
  <si>
    <t>m²</t>
  </si>
  <si>
    <t>Endereço :</t>
  </si>
  <si>
    <t xml:space="preserve">TAB.  REF.: 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</si>
  <si>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</si>
  <si>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</si>
  <si>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</si>
  <si>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</si>
  <si>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</si>
  <si>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</si>
  <si>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</si>
  <si>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</si>
  <si>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</si>
  <si>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01.01.01</t>
  </si>
  <si>
    <t>m</t>
  </si>
  <si>
    <t>01.02</t>
  </si>
  <si>
    <t>01.02.01</t>
  </si>
  <si>
    <t>m³</t>
  </si>
  <si>
    <t>un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</si>
  <si>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</si>
  <si>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</si>
  <si>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</si>
  <si>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</si>
  <si>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</si>
  <si>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</si>
  <si>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</si>
  <si>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</si>
  <si>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01.02.02</t>
  </si>
  <si>
    <t>14.01.060</t>
  </si>
  <si>
    <t>Custo Total</t>
  </si>
  <si>
    <t>unxmês</t>
  </si>
  <si>
    <t>03.01.020</t>
  </si>
  <si>
    <t>04.09.100</t>
  </si>
  <si>
    <t>04.40.010</t>
  </si>
  <si>
    <t>17.02.020</t>
  </si>
  <si>
    <t>Chapisco</t>
  </si>
  <si>
    <t>17.02.120</t>
  </si>
  <si>
    <t>30.06.050</t>
  </si>
  <si>
    <t>BDI</t>
  </si>
  <si>
    <t>02.05.195</t>
  </si>
  <si>
    <t>Descrição dos Serviços</t>
  </si>
  <si>
    <t xml:space="preserve">TOTAL  GERAL </t>
  </si>
  <si>
    <t xml:space="preserve">Custo un. </t>
  </si>
  <si>
    <t>TOTAL GERAL</t>
  </si>
  <si>
    <t>VALOR TOTAL (sem BDI)</t>
  </si>
  <si>
    <t>VALOR TOTAL (com BDI)</t>
  </si>
  <si>
    <t xml:space="preserve">TOTAL GERAL COM BDI </t>
  </si>
  <si>
    <t>Foi considerado arredondamento de duas casas decimais para Quantidade; Custo Unitário; BDI; Custo Total. Para os cálculos utilizamos arredondamento de duas casas decimais após a vírgula. As empresas Proponentes devem seguir a mesma regra para o preenchimento da planilha.</t>
  </si>
  <si>
    <t>Investimento (R$) :</t>
  </si>
  <si>
    <t>01.02.03</t>
  </si>
  <si>
    <t>01.02.04</t>
  </si>
  <si>
    <t>PASSARELA 01 - ESTAÇÃO CARDOSO</t>
  </si>
  <si>
    <t>RUA NELSON FERREIRA DA COSTA, VILA DOUTOR CARDOSO, ITAPEVI - SP</t>
  </si>
  <si>
    <t xml:space="preserve">REFORMA E ADEQUAÇÃO </t>
  </si>
  <si>
    <t>REFORMA DA PASSARELA - ACESSIBILIDADE</t>
  </si>
  <si>
    <t>DEMOLIÇÃO E RETIRADA</t>
  </si>
  <si>
    <t>REFORMA E CONSTRUÇÃO</t>
  </si>
  <si>
    <t>06.03.112</t>
  </si>
  <si>
    <t>01.03</t>
  </si>
  <si>
    <t>01.03.01</t>
  </si>
  <si>
    <t>ADMINISTRAÇÃO LOCAL</t>
  </si>
  <si>
    <t>01.03.02</t>
  </si>
  <si>
    <t>01.03.03</t>
  </si>
  <si>
    <t>01.03.04</t>
  </si>
  <si>
    <t>01.03.05</t>
  </si>
  <si>
    <t>01.03.06</t>
  </si>
  <si>
    <t>01.03.07</t>
  </si>
  <si>
    <t>01.03.08</t>
  </si>
  <si>
    <t>01.03.09</t>
  </si>
  <si>
    <t>01.03.10</t>
  </si>
  <si>
    <t>01.03.11</t>
  </si>
  <si>
    <t>01.03.12</t>
  </si>
  <si>
    <t>Siurb (Edif)-Jul/20</t>
  </si>
  <si>
    <t>CPOS 179 / FDE (Jul/20) / SINAPI (Set/20) / SIURB Edif (Jul/20)</t>
  </si>
  <si>
    <t>01.03.13</t>
  </si>
  <si>
    <t>01.03.14</t>
  </si>
  <si>
    <t>01.03.15</t>
  </si>
  <si>
    <t>06.03.100</t>
  </si>
  <si>
    <t>01.03.16</t>
  </si>
  <si>
    <t>01.03.17</t>
  </si>
  <si>
    <t>Sinapi-Out/20</t>
  </si>
  <si>
    <t>CDHU-180</t>
  </si>
  <si>
    <t>FDE-out/20</t>
  </si>
  <si>
    <t>Encarregado Geral De Obras Com Encargos Complementares</t>
  </si>
  <si>
    <t>Retirada De Guarda-Corpo Ou Gradil Em Geral</t>
  </si>
  <si>
    <t>Demolição Manual De Concreto Simples</t>
  </si>
  <si>
    <t>Retirada Manual De Guia Pré-Moldada, Inclusive Limpeza, Carregamento, Transporte Até 1 Quilômetro E Descarregamento</t>
  </si>
  <si>
    <t>Remoção De Entulho Com Caçamba Metálica, Inclusive Carga Manual E Descarga Em Bota-Fora</t>
  </si>
  <si>
    <t>Co-34 Corrimão Duplo Aço Galvanizado Com Pintura Esmalte.</t>
  </si>
  <si>
    <t>Co-46 Guarda-Corpo Tubular Com Gradil De Fechamento H=130Cm  Aço Galvanizado Com Pintura Esmalte</t>
  </si>
  <si>
    <t>Tela De Proteção Em Arame N.12, Malha De 1/2" - Inclusive Requadro</t>
  </si>
  <si>
    <t>Placa De Identificação Em Braile "Início E Final" P/ Corrimão</t>
  </si>
  <si>
    <t>Placa De Identificação Em Braile De Pavimento P/ Corrimão</t>
  </si>
  <si>
    <t>Tinta Acrílica Para Sinalização Visual De Piso, Com Acabamento Microtexturizado E Antiderrapante</t>
  </si>
  <si>
    <t>Apiloamento Do Fundo De Valas, Para Simples Regularização</t>
  </si>
  <si>
    <t>Execução De Passeio (Calçada) Ou Piso De Concreto Com Concreto Moldado In Loco, Feito Em Obra, Acabamento Convencional, Não Armado. Af_07/2016</t>
  </si>
  <si>
    <t>Piso Podotátil, Alerta Ou Direcional, Em Ladrilho Hidráulico</t>
  </si>
  <si>
    <t>Guia (Meio-Fio) Concreto, Moldada  In Loco  Em Trecho Reto Com Extrusora, 13 Cm Base X 22 Cm Altura. Af_06/2016</t>
  </si>
  <si>
    <t>Guia (Meio-Fio) Concreto, Moldada  In Loco  Em Trecho Curvo Com Extrusora, 13 Cm Base X 22 Cm Altura. Af_06/2016</t>
  </si>
  <si>
    <t>Alvenaria De Embasamento Em Bloco De Concreto De 19 X 19 X 39 Cm - Classe A</t>
  </si>
  <si>
    <t>Emboço Comum</t>
  </si>
  <si>
    <t>Pva (Látex) - Repintura De Alvenaria E Concreto, Com Retoques De Massa</t>
  </si>
  <si>
    <t>Balancim Elétrico Tipo Plataforma Para Transporte Vertical, Com Altura Até 60 M</t>
  </si>
  <si>
    <t>mes</t>
  </si>
  <si>
    <t>m3</t>
  </si>
  <si>
    <t>m2</t>
  </si>
  <si>
    <t>XX,XX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</si>
</sst>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_-* #,##0.00_-;\-* #,##0.00_-;_-* \-??_-;_-@_-"/>
    <numFmt numFmtId="172" formatCode="&quot;R$ &quot;#,##0.00"/>
    <numFmt numFmtId="173" formatCode="_-&quot;R$ &quot;* #,##0.00_-;&quot;-R$ &quot;* #,##0.00_-;_-&quot;R$ &quot;* \-??_-;_-@_-"/>
    <numFmt numFmtId="174" formatCode="00\-00\-00"/>
    <numFmt numFmtId="175" formatCode="&quot;Mês&quot;\ ##"/>
    <numFmt numFmtId="176" formatCode="_-* #,##0.0000_-;\-* #,##0.0000_-;_-* &quot;-&quot;??_-;_-@_-"/>
    <numFmt numFmtId="177" formatCode="&quot; R$ &quot;* #,##0.00\ &quot;/ m2&quot;"/>
    <numFmt numFmtId="178" formatCode="##,##0.00\ &quot;m2&quot;"/>
    <numFmt numFmtId="179" formatCode="&quot;R$&quot;\ #,##0.00"/>
    <numFmt numFmtId="180" formatCode="&quot;R$ &quot;#,##0.00\ &quot;/ m2&quot;"/>
    <numFmt numFmtId="181" formatCode="&quot; R$ &quot;#,##0.00\ &quot;/ m2&quot;"/>
    <numFmt numFmtId="182" formatCode="&quot;MÊS&quot;\ ##"/>
    <numFmt numFmtId="183" formatCode="_(&quot;R$ &quot;#,##0.00_);_(&quot;R$ &quot;\(#,##0.00\);_(&quot;R$ &quot;\ \-??_);_(@_)"/>
    <numFmt numFmtId="184" formatCode="[$-416]dddd\,\ d&quot; de &quot;mmmm&quot; de &quot;yyyy"/>
    <numFmt numFmtId="185" formatCode="00.00.00"/>
    <numFmt numFmtId="186" formatCode="#,##0.00\ &quot;m2&quot;"/>
    <numFmt numFmtId="187" formatCode="&quot;R$ &quot;* #,##0.00\ &quot;/&quot;\ &quot;m2&quot;"/>
    <numFmt numFmtId="188" formatCode="0.000"/>
    <numFmt numFmtId="189" formatCode="0.00_)"/>
    <numFmt numFmtId="190" formatCode="_-#,##0.00_-;\-#,##0.00_-;_-&quot;-&quot;??_-;_-@_-"/>
    <numFmt numFmtId="191" formatCode="@&quot; (R$)&quot;"/>
    <numFmt numFmtId="192" formatCode="_-#,##0.00_-;\-#,##0.00_-;_-\ &quot;-&quot;??_-;_-@_-"/>
    <numFmt numFmtId="193" formatCode="&quot;( &quot;0.00%&quot; )&quot;"/>
    <numFmt numFmtId="194" formatCode="dd\ &quot;de&quot;\ mmmm\ &quot;de&quot;\ yyyy"/>
    <numFmt numFmtId="195" formatCode="General;General;"/>
    <numFmt numFmtId="196" formatCode="[$-F800]dddd\,\ mmmm\ dd\,\ yyyy"/>
    <numFmt numFmtId="197" formatCode="#,##0.0000"/>
    <numFmt numFmtId="198" formatCode="_(* #,##0.000_);_(* \(#,##0.000\);_(* \-??_);_(@_)"/>
    <numFmt numFmtId="199" formatCode="0,000.00&quot; m2&quot;"/>
    <numFmt numFmtId="200" formatCode="_(* #,##0.0_);_(* \(#,##0.0\);_(* &quot;-&quot;??_);_(@_)"/>
    <numFmt numFmtId="201" formatCode="&quot; R$ &quot;* #,##0.00\ ;&quot; R$ &quot;* \(#,##0.00\);&quot; R$ &quot;* \-#\ ;@\ "/>
    <numFmt numFmtId="202" formatCode="&quot;R$&quot;\ #,##0.00;[Red]&quot;R$&quot;\ #,##0.00"/>
    <numFmt numFmtId="203" formatCode="0_ ;\-0\ "/>
    <numFmt numFmtId="204" formatCode="0.00000"/>
    <numFmt numFmtId="205" formatCode="0.0"/>
  </numFmts>
  <fonts count="74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5"/>
      <color indexed="9"/>
      <name val="Arial"/>
      <family val="2"/>
    </font>
    <font>
      <b/>
      <sz val="16"/>
      <color indexed="9"/>
      <name val="Arial"/>
      <family val="2"/>
    </font>
    <font>
      <sz val="8"/>
      <name val="Tahoma"/>
      <family val="2"/>
    </font>
    <font>
      <b/>
      <sz val="18"/>
      <color indexed="55"/>
      <name val="Arial"/>
      <family val="2"/>
    </font>
    <font>
      <b/>
      <sz val="14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0" tint="-0.3499799966812134"/>
      <name val="Arial"/>
      <family val="2"/>
    </font>
    <font>
      <b/>
      <sz val="14"/>
      <color theme="0" tint="-0.3499799966812134"/>
      <name val="Arial"/>
      <family val="2"/>
    </font>
    <font>
      <b/>
      <sz val="16"/>
      <color theme="0"/>
      <name val="Arial"/>
      <family val="2"/>
    </font>
    <font>
      <b/>
      <sz val="15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/>
      <bottom style="hair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 applyNumberFormat="0">
      <alignment/>
      <protection/>
    </xf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201" fontId="0" fillId="0" borderId="0">
      <alignment/>
      <protection/>
    </xf>
    <xf numFmtId="166" fontId="0" fillId="0" borderId="0">
      <alignment/>
      <protection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0" fillId="0" borderId="0">
      <alignment/>
      <protection/>
    </xf>
    <xf numFmtId="201" fontId="0" fillId="0" borderId="0">
      <alignment/>
      <protection/>
    </xf>
    <xf numFmtId="166" fontId="0" fillId="0" borderId="0">
      <alignment/>
      <protection/>
    </xf>
    <xf numFmtId="44" fontId="56" fillId="0" borderId="0" applyFont="0" applyFill="0" applyBorder="0" applyAlignment="0" applyProtection="0"/>
    <xf numFmtId="0" fontId="57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17" fillId="0" borderId="0" applyFont="0" applyFill="0" applyBorder="0" applyAlignment="0" applyProtection="0"/>
    <xf numFmtId="9" fontId="0" fillId="0" borderId="0">
      <alignment/>
      <protection/>
    </xf>
    <xf numFmtId="0" fontId="58" fillId="21" borderId="5" applyNumberFormat="0" applyAlignment="0" applyProtection="0"/>
    <xf numFmtId="169" fontId="0" fillId="0" borderId="0">
      <alignment/>
      <protection/>
    </xf>
    <xf numFmtId="41" fontId="0" fillId="0" borderId="0" applyFill="0" applyBorder="0" applyAlignment="0" applyProtection="0"/>
    <xf numFmtId="167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7" fontId="0" fillId="0" borderId="0">
      <alignment/>
      <protection/>
    </xf>
    <xf numFmtId="165" fontId="17" fillId="0" borderId="0" applyFont="0" applyFill="0" applyBorder="0" applyAlignment="0" applyProtection="0"/>
    <xf numFmtId="169" fontId="0" fillId="0" borderId="0">
      <alignment/>
      <protection/>
    </xf>
    <xf numFmtId="0" fontId="1" fillId="0" borderId="6">
      <alignment horizontal="left" wrapText="1"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0" fillId="0" borderId="0">
      <alignment/>
      <protection/>
    </xf>
  </cellStyleXfs>
  <cellXfs count="270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166" fontId="0" fillId="0" borderId="11" xfId="49" applyFont="1" applyFill="1" applyBorder="1" applyAlignment="1" applyProtection="1">
      <alignment horizontal="right"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/>
      <protection hidden="1"/>
    </xf>
    <xf numFmtId="49" fontId="66" fillId="33" borderId="13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0" fillId="0" borderId="0" xfId="45" applyFont="1" applyFill="1" applyBorder="1" applyAlignment="1" applyProtection="1">
      <alignment horizontal="center" vertical="center"/>
      <protection locked="0"/>
    </xf>
    <xf numFmtId="0" fontId="67" fillId="0" borderId="0" xfId="45" applyFont="1" applyFill="1" applyBorder="1" applyAlignment="1" applyProtection="1">
      <alignment vertical="center"/>
      <protection locked="0"/>
    </xf>
    <xf numFmtId="0" fontId="4" fillId="0" borderId="0" xfId="45" applyFont="1" applyFill="1" applyBorder="1" applyAlignment="1" applyProtection="1">
      <alignment vertical="center"/>
      <protection locked="0"/>
    </xf>
    <xf numFmtId="0" fontId="0" fillId="0" borderId="14" xfId="45" applyFont="1" applyBorder="1" applyAlignment="1" applyProtection="1">
      <alignment horizontal="center" vertical="center"/>
      <protection locked="0"/>
    </xf>
    <xf numFmtId="0" fontId="0" fillId="0" borderId="15" xfId="45" applyFont="1" applyBorder="1" applyAlignment="1" applyProtection="1">
      <alignment vertical="center"/>
      <protection locked="0"/>
    </xf>
    <xf numFmtId="0" fontId="0" fillId="0" borderId="15" xfId="45" applyFont="1" applyFill="1" applyBorder="1" applyAlignment="1" applyProtection="1">
      <alignment horizontal="center" vertical="center"/>
      <protection locked="0"/>
    </xf>
    <xf numFmtId="0" fontId="0" fillId="0" borderId="16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45" applyFont="1" applyBorder="1" applyAlignment="1" applyProtection="1">
      <alignment horizontal="center" vertical="center" wrapText="1"/>
      <protection locked="0"/>
    </xf>
    <xf numFmtId="0" fontId="4" fillId="0" borderId="0" xfId="45" applyFont="1" applyFill="1" applyBorder="1" applyAlignment="1" applyProtection="1">
      <alignment vertical="center" wrapText="1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4" fontId="0" fillId="0" borderId="11" xfId="99" applyNumberFormat="1" applyFont="1" applyFill="1" applyBorder="1" applyAlignment="1" applyProtection="1">
      <alignment horizontal="center" vertical="center"/>
      <protection locked="0"/>
    </xf>
    <xf numFmtId="10" fontId="66" fillId="34" borderId="18" xfId="103" applyNumberFormat="1" applyFont="1" applyFill="1" applyBorder="1" applyAlignment="1" applyProtection="1">
      <alignment vertical="center"/>
      <protection locked="0"/>
    </xf>
    <xf numFmtId="0" fontId="13" fillId="0" borderId="0" xfId="45" applyFont="1" applyBorder="1" applyAlignment="1" applyProtection="1">
      <alignment vertical="center"/>
      <protection locked="0"/>
    </xf>
    <xf numFmtId="0" fontId="13" fillId="0" borderId="0" xfId="45" applyFont="1" applyFill="1" applyBorder="1" applyAlignment="1" applyProtection="1">
      <alignment horizontal="center" vertical="center" wrapText="1"/>
      <protection locked="0"/>
    </xf>
    <xf numFmtId="0" fontId="6" fillId="0" borderId="0" xfId="45" applyFont="1" applyBorder="1" applyAlignment="1" applyProtection="1">
      <alignment horizontal="left" vertical="center" wrapText="1"/>
      <protection locked="0"/>
    </xf>
    <xf numFmtId="0" fontId="12" fillId="0" borderId="0" xfId="45" applyFont="1" applyAlignment="1" applyProtection="1">
      <alignment horizontal="center" vertical="center"/>
      <protection locked="0"/>
    </xf>
    <xf numFmtId="4" fontId="12" fillId="0" borderId="0" xfId="45" applyNumberFormat="1" applyFont="1" applyFill="1" applyAlignment="1" applyProtection="1">
      <alignment horizontal="center" vertical="center"/>
      <protection locked="0"/>
    </xf>
    <xf numFmtId="0" fontId="12" fillId="0" borderId="0" xfId="45" applyFont="1" applyAlignment="1" applyProtection="1">
      <alignment horizontal="right" vertical="center"/>
      <protection locked="0"/>
    </xf>
    <xf numFmtId="0" fontId="12" fillId="0" borderId="0" xfId="45" applyFont="1" applyFill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 wrapText="1"/>
      <protection locked="0"/>
    </xf>
    <xf numFmtId="0" fontId="14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Fill="1" applyBorder="1" applyAlignment="1" applyProtection="1">
      <alignment vertical="center"/>
      <protection locked="0"/>
    </xf>
    <xf numFmtId="4" fontId="0" fillId="0" borderId="0" xfId="45" applyNumberFormat="1" applyFont="1" applyFill="1" applyBorder="1" applyAlignment="1" applyProtection="1">
      <alignment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0" fontId="12" fillId="0" borderId="0" xfId="45" applyFont="1" applyFill="1" applyBorder="1" applyAlignment="1" applyProtection="1">
      <alignment horizontal="center" vertical="center"/>
      <protection locked="0"/>
    </xf>
    <xf numFmtId="4" fontId="0" fillId="0" borderId="0" xfId="45" applyNumberFormat="1" applyFont="1" applyFill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8" fontId="0" fillId="0" borderId="0" xfId="45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Fill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68" fontId="0" fillId="0" borderId="0" xfId="45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43" fontId="12" fillId="0" borderId="0" xfId="0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45" applyFont="1" applyBorder="1" applyAlignment="1" applyProtection="1">
      <alignment horizontal="center" vertical="center" wrapText="1"/>
      <protection hidden="1"/>
    </xf>
    <xf numFmtId="0" fontId="4" fillId="0" borderId="16" xfId="45" applyFont="1" applyBorder="1" applyAlignment="1" applyProtection="1">
      <alignment vertical="center" wrapText="1"/>
      <protection hidden="1"/>
    </xf>
    <xf numFmtId="0" fontId="9" fillId="0" borderId="0" xfId="45" applyFont="1" applyBorder="1" applyAlignment="1" applyProtection="1">
      <alignment horizontal="left" vertical="center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168" fontId="4" fillId="0" borderId="17" xfId="45" applyNumberFormat="1" applyFont="1" applyBorder="1" applyAlignment="1" applyProtection="1">
      <alignment horizontal="center" vertical="center" wrapText="1"/>
      <protection hidden="1"/>
    </xf>
    <xf numFmtId="0" fontId="4" fillId="0" borderId="16" xfId="45" applyFont="1" applyBorder="1" applyAlignment="1" applyProtection="1">
      <alignment horizontal="left" vertical="center"/>
      <protection hidden="1"/>
    </xf>
    <xf numFmtId="0" fontId="9" fillId="0" borderId="0" xfId="45" applyFont="1" applyFill="1" applyBorder="1" applyAlignment="1" applyProtection="1">
      <alignment horizontal="left" vertical="center" wrapText="1"/>
      <protection hidden="1"/>
    </xf>
    <xf numFmtId="0" fontId="9" fillId="0" borderId="0" xfId="45" applyFont="1" applyBorder="1" applyAlignment="1" applyProtection="1">
      <alignment horizontal="left" vertical="center" wrapText="1"/>
      <protection hidden="1"/>
    </xf>
    <xf numFmtId="0" fontId="4" fillId="0" borderId="16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7" fillId="0" borderId="0" xfId="45" applyFont="1" applyBorder="1" applyAlignment="1" applyProtection="1">
      <alignment vertical="center" wrapText="1"/>
      <protection hidden="1"/>
    </xf>
    <xf numFmtId="178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66" fontId="4" fillId="0" borderId="17" xfId="45" applyNumberFormat="1" applyFont="1" applyBorder="1" applyAlignment="1" applyProtection="1">
      <alignment horizontal="center" vertical="center" wrapText="1"/>
      <protection hidden="1"/>
    </xf>
    <xf numFmtId="0" fontId="9" fillId="0" borderId="0" xfId="45" applyFont="1" applyFill="1" applyBorder="1" applyAlignment="1" applyProtection="1">
      <alignment horizontal="left" vertical="center"/>
      <protection hidden="1"/>
    </xf>
    <xf numFmtId="0" fontId="9" fillId="0" borderId="0" xfId="45" applyFont="1" applyBorder="1" applyAlignment="1" applyProtection="1">
      <alignment horizontal="left" vertical="center"/>
      <protection hidden="1"/>
    </xf>
    <xf numFmtId="179" fontId="4" fillId="0" borderId="0" xfId="45" applyNumberFormat="1" applyFont="1" applyBorder="1" applyAlignment="1" applyProtection="1">
      <alignment horizontal="center" vertical="center" wrapText="1"/>
      <protection hidden="1"/>
    </xf>
    <xf numFmtId="166" fontId="4" fillId="0" borderId="17" xfId="49" applyFont="1" applyFill="1" applyBorder="1" applyAlignment="1" applyProtection="1">
      <alignment horizontal="center" vertical="center" wrapText="1"/>
      <protection hidden="1"/>
    </xf>
    <xf numFmtId="0" fontId="4" fillId="0" borderId="16" xfId="45" applyFont="1" applyBorder="1" applyAlignment="1" applyProtection="1">
      <alignment horizontal="left" vertical="center" wrapText="1"/>
      <protection hidden="1"/>
    </xf>
    <xf numFmtId="0" fontId="7" fillId="0" borderId="0" xfId="45" applyFont="1" applyBorder="1" applyAlignment="1" applyProtection="1">
      <alignment horizontal="center" vertical="center" wrapText="1"/>
      <protection hidden="1"/>
    </xf>
    <xf numFmtId="166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17" xfId="45" applyNumberFormat="1" applyFont="1" applyBorder="1" applyAlignment="1" applyProtection="1">
      <alignment horizontal="center" vertical="center" wrapText="1"/>
      <protection hidden="1"/>
    </xf>
    <xf numFmtId="0" fontId="4" fillId="0" borderId="19" xfId="45" applyFont="1" applyBorder="1" applyAlignment="1" applyProtection="1">
      <alignment vertical="center"/>
      <protection hidden="1"/>
    </xf>
    <xf numFmtId="0" fontId="6" fillId="0" borderId="20" xfId="45" applyFont="1" applyFill="1" applyBorder="1" applyAlignment="1" applyProtection="1">
      <alignment vertical="center"/>
      <protection hidden="1"/>
    </xf>
    <xf numFmtId="0" fontId="9" fillId="0" borderId="20" xfId="45" applyFont="1" applyFill="1" applyBorder="1" applyAlignment="1" applyProtection="1">
      <alignment horizontal="left" vertical="center"/>
      <protection hidden="1"/>
    </xf>
    <xf numFmtId="0" fontId="7" fillId="0" borderId="20" xfId="45" applyFont="1" applyBorder="1" applyAlignment="1" applyProtection="1">
      <alignment vertical="center" wrapText="1"/>
      <protection hidden="1"/>
    </xf>
    <xf numFmtId="180" fontId="4" fillId="0" borderId="20" xfId="49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45" applyFont="1" applyFill="1" applyBorder="1" applyAlignment="1" applyProtection="1">
      <alignment vertical="center"/>
      <protection hidden="1"/>
    </xf>
    <xf numFmtId="0" fontId="0" fillId="0" borderId="16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45" applyFont="1" applyBorder="1" applyAlignment="1" applyProtection="1">
      <alignment horizontal="center" vertical="center" wrapText="1"/>
      <protection hidden="1"/>
    </xf>
    <xf numFmtId="0" fontId="66" fillId="33" borderId="22" xfId="45" applyFont="1" applyFill="1" applyBorder="1" applyAlignment="1" applyProtection="1">
      <alignment horizontal="center" vertical="center" wrapText="1"/>
      <protection hidden="1"/>
    </xf>
    <xf numFmtId="0" fontId="66" fillId="33" borderId="23" xfId="45" applyFont="1" applyFill="1" applyBorder="1" applyAlignment="1" applyProtection="1">
      <alignment horizontal="left" vertical="center" wrapText="1"/>
      <protection hidden="1"/>
    </xf>
    <xf numFmtId="0" fontId="66" fillId="33" borderId="24" xfId="45" applyFont="1" applyFill="1" applyBorder="1" applyAlignment="1" applyProtection="1">
      <alignment horizontal="center" vertical="center" wrapText="1"/>
      <protection hidden="1"/>
    </xf>
    <xf numFmtId="4" fontId="66" fillId="34" borderId="23" xfId="45" applyNumberFormat="1" applyFont="1" applyFill="1" applyBorder="1" applyAlignment="1" applyProtection="1">
      <alignment horizontal="center" vertical="center" wrapText="1"/>
      <protection hidden="1"/>
    </xf>
    <xf numFmtId="4" fontId="66" fillId="33" borderId="24" xfId="45" applyNumberFormat="1" applyFont="1" applyFill="1" applyBorder="1" applyAlignment="1" applyProtection="1">
      <alignment horizontal="center" vertical="center" wrapText="1"/>
      <protection hidden="1"/>
    </xf>
    <xf numFmtId="166" fontId="66" fillId="33" borderId="24" xfId="49" applyFont="1" applyFill="1" applyBorder="1" applyAlignment="1" applyProtection="1">
      <alignment horizontal="center" vertical="center" wrapText="1"/>
      <protection hidden="1"/>
    </xf>
    <xf numFmtId="168" fontId="66" fillId="33" borderId="25" xfId="45" applyNumberFormat="1" applyFont="1" applyFill="1" applyBorder="1" applyAlignment="1" applyProtection="1">
      <alignment horizontal="center" vertical="center" wrapText="1"/>
      <protection hidden="1"/>
    </xf>
    <xf numFmtId="170" fontId="9" fillId="35" borderId="26" xfId="45" applyNumberFormat="1" applyFont="1" applyFill="1" applyBorder="1" applyAlignment="1" applyProtection="1">
      <alignment horizontal="center" vertical="center" wrapText="1"/>
      <protection hidden="1"/>
    </xf>
    <xf numFmtId="170" fontId="9" fillId="35" borderId="27" xfId="45" applyNumberFormat="1" applyFont="1" applyFill="1" applyBorder="1" applyAlignment="1" applyProtection="1">
      <alignment horizontal="center" vertical="center" wrapText="1"/>
      <protection hidden="1"/>
    </xf>
    <xf numFmtId="170" fontId="9" fillId="36" borderId="28" xfId="45" applyNumberFormat="1" applyFont="1" applyFill="1" applyBorder="1" applyAlignment="1" applyProtection="1">
      <alignment horizontal="center" vertical="center" wrapText="1"/>
      <protection hidden="1"/>
    </xf>
    <xf numFmtId="0" fontId="9" fillId="37" borderId="28" xfId="45" applyFont="1" applyFill="1" applyBorder="1" applyAlignment="1" applyProtection="1">
      <alignment horizontal="left" vertical="center" wrapText="1"/>
      <protection hidden="1"/>
    </xf>
    <xf numFmtId="166" fontId="9" fillId="37" borderId="28" xfId="45" applyNumberFormat="1" applyFont="1" applyFill="1" applyBorder="1" applyAlignment="1" applyProtection="1">
      <alignment horizontal="centerContinuous" vertical="center" wrapText="1"/>
      <protection hidden="1"/>
    </xf>
    <xf numFmtId="166" fontId="9" fillId="37" borderId="28" xfId="49" applyFont="1" applyFill="1" applyBorder="1" applyAlignment="1" applyProtection="1">
      <alignment horizontal="centerContinuous" vertical="center" wrapText="1"/>
      <protection hidden="1"/>
    </xf>
    <xf numFmtId="10" fontId="9" fillId="37" borderId="29" xfId="103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45" applyFont="1" applyFill="1" applyBorder="1" applyAlignment="1" applyProtection="1">
      <alignment horizontal="center" vertical="center"/>
      <protection hidden="1"/>
    </xf>
    <xf numFmtId="0" fontId="3" fillId="0" borderId="31" xfId="45" applyFont="1" applyFill="1" applyBorder="1" applyAlignment="1" applyProtection="1">
      <alignment horizontal="center" vertical="center"/>
      <protection hidden="1"/>
    </xf>
    <xf numFmtId="0" fontId="3" fillId="0" borderId="32" xfId="45" applyFont="1" applyFill="1" applyBorder="1" applyAlignment="1" applyProtection="1">
      <alignment horizontal="center" vertical="center" wrapText="1"/>
      <protection hidden="1"/>
    </xf>
    <xf numFmtId="166" fontId="3" fillId="38" borderId="32" xfId="49" applyFont="1" applyFill="1" applyBorder="1" applyAlignment="1" applyProtection="1">
      <alignment horizontal="left" vertical="center" wrapText="1"/>
      <protection hidden="1"/>
    </xf>
    <xf numFmtId="166" fontId="3" fillId="0" borderId="32" xfId="49" applyFont="1" applyFill="1" applyBorder="1" applyAlignment="1" applyProtection="1">
      <alignment horizontal="centerContinuous" vertical="center"/>
      <protection hidden="1"/>
    </xf>
    <xf numFmtId="10" fontId="3" fillId="0" borderId="33" xfId="103" applyNumberFormat="1" applyFont="1" applyFill="1" applyBorder="1" applyAlignment="1" applyProtection="1">
      <alignment horizontal="center" vertical="center" wrapText="1"/>
      <protection hidden="1"/>
    </xf>
    <xf numFmtId="174" fontId="0" fillId="0" borderId="34" xfId="0" applyNumberFormat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35" xfId="99" applyNumberFormat="1" applyFont="1" applyFill="1" applyBorder="1" applyAlignment="1" applyProtection="1">
      <alignment horizontal="center" vertical="center"/>
      <protection hidden="1"/>
    </xf>
    <xf numFmtId="10" fontId="0" fillId="0" borderId="36" xfId="103" applyNumberFormat="1" applyFont="1" applyFill="1" applyBorder="1" applyAlignment="1" applyProtection="1">
      <alignment horizontal="center" vertical="center"/>
      <protection hidden="1"/>
    </xf>
    <xf numFmtId="2" fontId="11" fillId="0" borderId="37" xfId="0" applyNumberFormat="1" applyFont="1" applyFill="1" applyBorder="1" applyAlignment="1" applyProtection="1">
      <alignment horizontal="center" vertical="center"/>
      <protection hidden="1"/>
    </xf>
    <xf numFmtId="174" fontId="11" fillId="0" borderId="38" xfId="100" applyNumberFormat="1" applyFont="1" applyFill="1" applyBorder="1" applyAlignment="1" applyProtection="1">
      <alignment horizontal="center" vertical="center" wrapText="1"/>
      <protection hidden="1"/>
    </xf>
    <xf numFmtId="174" fontId="11" fillId="0" borderId="37" xfId="100" applyNumberFormat="1" applyFont="1" applyFill="1" applyBorder="1" applyAlignment="1" applyProtection="1">
      <alignment horizontal="center" vertical="center" wrapText="1"/>
      <protection hidden="1"/>
    </xf>
    <xf numFmtId="174" fontId="0" fillId="0" borderId="34" xfId="0" applyNumberFormat="1" applyBorder="1" applyAlignment="1" applyProtection="1">
      <alignment horizontal="center"/>
      <protection hidden="1"/>
    </xf>
    <xf numFmtId="1" fontId="0" fillId="0" borderId="34" xfId="0" applyNumberFormat="1" applyBorder="1" applyAlignment="1" applyProtection="1">
      <alignment horizontal="center" vertical="center"/>
      <protection hidden="1"/>
    </xf>
    <xf numFmtId="0" fontId="66" fillId="33" borderId="26" xfId="45" applyFont="1" applyFill="1" applyBorder="1" applyAlignment="1" applyProtection="1">
      <alignment vertical="center"/>
      <protection hidden="1"/>
    </xf>
    <xf numFmtId="0" fontId="66" fillId="33" borderId="27" xfId="45" applyFont="1" applyFill="1" applyBorder="1" applyAlignment="1" applyProtection="1">
      <alignment vertical="center"/>
      <protection hidden="1"/>
    </xf>
    <xf numFmtId="0" fontId="66" fillId="33" borderId="28" xfId="45" applyFont="1" applyFill="1" applyBorder="1" applyAlignment="1" applyProtection="1">
      <alignment horizontal="left" vertical="center"/>
      <protection hidden="1"/>
    </xf>
    <xf numFmtId="0" fontId="66" fillId="33" borderId="28" xfId="45" applyFont="1" applyFill="1" applyBorder="1" applyAlignment="1" applyProtection="1">
      <alignment horizontal="center" vertical="center"/>
      <protection hidden="1"/>
    </xf>
    <xf numFmtId="4" fontId="66" fillId="34" borderId="18" xfId="45" applyNumberFormat="1" applyFont="1" applyFill="1" applyBorder="1" applyAlignment="1" applyProtection="1">
      <alignment horizontal="center" vertical="center"/>
      <protection hidden="1"/>
    </xf>
    <xf numFmtId="171" fontId="66" fillId="33" borderId="39" xfId="49" applyNumberFormat="1" applyFont="1" applyFill="1" applyBorder="1" applyAlignment="1" applyProtection="1">
      <alignment horizontal="center" vertical="center"/>
      <protection hidden="1"/>
    </xf>
    <xf numFmtId="9" fontId="67" fillId="33" borderId="29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5" applyFont="1" applyBorder="1" applyAlignment="1" applyProtection="1">
      <alignment vertical="center"/>
      <protection hidden="1"/>
    </xf>
    <xf numFmtId="0" fontId="2" fillId="0" borderId="15" xfId="45" applyFont="1" applyBorder="1" applyAlignment="1" applyProtection="1">
      <alignment vertical="center"/>
      <protection locked="0"/>
    </xf>
    <xf numFmtId="0" fontId="2" fillId="0" borderId="4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3" fillId="0" borderId="17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5" fillId="0" borderId="17" xfId="45" applyFont="1" applyBorder="1" applyAlignment="1" applyProtection="1">
      <alignment vertical="center"/>
      <protection locked="0"/>
    </xf>
    <xf numFmtId="0" fontId="3" fillId="0" borderId="0" xfId="45" applyFont="1" applyFill="1" applyBorder="1" applyAlignment="1" applyProtection="1">
      <alignment horizontal="centerContinuous" vertical="center" wrapText="1"/>
      <protection hidden="1"/>
    </xf>
    <xf numFmtId="0" fontId="15" fillId="0" borderId="0" xfId="45" applyFont="1" applyFill="1" applyBorder="1" applyAlignment="1" applyProtection="1">
      <alignment horizontal="centerContinuous" vertical="center" wrapText="1"/>
      <protection hidden="1"/>
    </xf>
    <xf numFmtId="0" fontId="4" fillId="0" borderId="0" xfId="45" applyFont="1" applyFill="1" applyBorder="1" applyAlignment="1" applyProtection="1">
      <alignment horizontal="centerContinuous" vertical="center" wrapText="1"/>
      <protection hidden="1"/>
    </xf>
    <xf numFmtId="0" fontId="12" fillId="0" borderId="0" xfId="45" applyFont="1" applyFill="1" applyAlignment="1" applyProtection="1">
      <alignment horizontal="centerContinuous" vertical="center" wrapText="1"/>
      <protection hidden="1"/>
    </xf>
    <xf numFmtId="4" fontId="12" fillId="0" borderId="0" xfId="45" applyNumberFormat="1" applyFont="1" applyFill="1" applyAlignment="1" applyProtection="1">
      <alignment horizontal="centerContinuous" vertical="center" wrapText="1"/>
      <protection hidden="1"/>
    </xf>
    <xf numFmtId="0" fontId="12" fillId="0" borderId="0" xfId="45" applyFont="1" applyFill="1" applyAlignment="1" applyProtection="1">
      <alignment horizontal="right" vertical="center"/>
      <protection hidden="1"/>
    </xf>
    <xf numFmtId="10" fontId="12" fillId="0" borderId="0" xfId="45" applyNumberFormat="1" applyFont="1" applyAlignment="1" applyProtection="1">
      <alignment horizontal="center" vertical="center"/>
      <protection hidden="1"/>
    </xf>
    <xf numFmtId="0" fontId="68" fillId="39" borderId="41" xfId="45" applyFont="1" applyFill="1" applyBorder="1" applyAlignment="1" applyProtection="1">
      <alignment horizontal="center" vertical="center"/>
      <protection locked="0"/>
    </xf>
    <xf numFmtId="168" fontId="69" fillId="39" borderId="42" xfId="45" applyNumberFormat="1" applyFont="1" applyFill="1" applyBorder="1" applyAlignment="1" applyProtection="1">
      <alignment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43" xfId="68" applyNumberFormat="1" applyFill="1" applyBorder="1" applyAlignment="1" applyProtection="1">
      <alignment horizontal="center" vertical="center"/>
      <protection locked="0"/>
    </xf>
    <xf numFmtId="10" fontId="0" fillId="0" borderId="0" xfId="45" applyNumberFormat="1" applyProtection="1">
      <alignment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0" fillId="0" borderId="0" xfId="45" applyFont="1" applyAlignment="1" applyProtection="1">
      <alignment horizontal="left" vertical="center"/>
      <protection locked="0"/>
    </xf>
    <xf numFmtId="0" fontId="0" fillId="0" borderId="0" xfId="45" applyAlignment="1" applyProtection="1">
      <alignment vertical="center"/>
      <protection locked="0"/>
    </xf>
    <xf numFmtId="0" fontId="12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45" applyFon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3" fillId="0" borderId="14" xfId="45" applyFont="1" applyBorder="1" applyAlignment="1" applyProtection="1">
      <alignment vertical="center" wrapText="1"/>
      <protection hidden="1"/>
    </xf>
    <xf numFmtId="0" fontId="3" fillId="0" borderId="15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right" vertical="center" wrapText="1"/>
      <protection hidden="1"/>
    </xf>
    <xf numFmtId="0" fontId="6" fillId="0" borderId="16" xfId="45" applyFont="1" applyBorder="1" applyAlignment="1" applyProtection="1">
      <alignment vertical="center"/>
      <protection hidden="1"/>
    </xf>
    <xf numFmtId="0" fontId="6" fillId="0" borderId="0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0" fontId="6" fillId="0" borderId="0" xfId="45" applyFont="1" applyBorder="1" applyAlignment="1" applyProtection="1">
      <alignment horizontal="right" vertical="center"/>
      <protection hidden="1"/>
    </xf>
    <xf numFmtId="0" fontId="4" fillId="0" borderId="0" xfId="45" applyFont="1" applyBorder="1" applyAlignment="1" applyProtection="1">
      <alignment horizontal="right" vertical="center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3" fillId="0" borderId="19" xfId="45" applyFont="1" applyBorder="1" applyAlignment="1" applyProtection="1">
      <alignment vertical="center"/>
      <protection hidden="1"/>
    </xf>
    <xf numFmtId="0" fontId="3" fillId="0" borderId="20" xfId="45" applyFont="1" applyBorder="1" applyAlignment="1" applyProtection="1">
      <alignment vertical="center"/>
      <protection hidden="1"/>
    </xf>
    <xf numFmtId="0" fontId="3" fillId="0" borderId="44" xfId="45" applyFont="1" applyBorder="1" applyAlignment="1" applyProtection="1">
      <alignment vertical="center" wrapText="1"/>
      <protection hidden="1"/>
    </xf>
    <xf numFmtId="0" fontId="66" fillId="33" borderId="45" xfId="68" applyFont="1" applyFill="1" applyBorder="1" applyAlignment="1" applyProtection="1">
      <alignment horizontal="center" vertical="center"/>
      <protection hidden="1"/>
    </xf>
    <xf numFmtId="0" fontId="70" fillId="33" borderId="46" xfId="68" applyFont="1" applyFill="1" applyBorder="1" applyAlignment="1" applyProtection="1">
      <alignment horizontal="center" vertical="center"/>
      <protection hidden="1"/>
    </xf>
    <xf numFmtId="0" fontId="66" fillId="33" borderId="47" xfId="68" applyFont="1" applyFill="1" applyBorder="1" applyAlignment="1" applyProtection="1">
      <alignment horizontal="center" vertical="center"/>
      <protection hidden="1"/>
    </xf>
    <xf numFmtId="182" fontId="66" fillId="33" borderId="23" xfId="68" applyNumberFormat="1" applyFont="1" applyFill="1" applyBorder="1" applyAlignment="1" applyProtection="1">
      <alignment horizontal="center" vertical="center"/>
      <protection hidden="1"/>
    </xf>
    <xf numFmtId="0" fontId="66" fillId="33" borderId="48" xfId="68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15" fillId="0" borderId="50" xfId="68" applyFont="1" applyBorder="1" applyAlignment="1" applyProtection="1">
      <alignment vertical="center"/>
      <protection hidden="1"/>
    </xf>
    <xf numFmtId="170" fontId="9" fillId="0" borderId="13" xfId="45" applyNumberFormat="1" applyFont="1" applyFill="1" applyBorder="1" applyAlignment="1" applyProtection="1">
      <alignment horizontal="center" vertical="center" wrapText="1"/>
      <protection hidden="1"/>
    </xf>
    <xf numFmtId="0" fontId="9" fillId="0" borderId="51" xfId="45" applyFont="1" applyFill="1" applyBorder="1" applyAlignment="1" applyProtection="1">
      <alignment horizontal="center" vertical="center" wrapText="1"/>
      <protection hidden="1"/>
    </xf>
    <xf numFmtId="10" fontId="4" fillId="0" borderId="23" xfId="68" applyNumberFormat="1" applyFont="1" applyBorder="1" applyAlignment="1" applyProtection="1">
      <alignment horizontal="center" vertical="center"/>
      <protection hidden="1"/>
    </xf>
    <xf numFmtId="172" fontId="4" fillId="0" borderId="23" xfId="68" applyNumberFormat="1" applyFont="1" applyBorder="1" applyAlignment="1" applyProtection="1">
      <alignment horizontal="center" vertical="center"/>
      <protection hidden="1"/>
    </xf>
    <xf numFmtId="170" fontId="9" fillId="0" borderId="52" xfId="45" applyNumberFormat="1" applyFont="1" applyFill="1" applyBorder="1" applyAlignment="1" applyProtection="1">
      <alignment horizontal="center" vertical="center" wrapText="1"/>
      <protection hidden="1"/>
    </xf>
    <xf numFmtId="0" fontId="9" fillId="0" borderId="53" xfId="45" applyFont="1" applyFill="1" applyBorder="1" applyAlignment="1" applyProtection="1">
      <alignment horizontal="center" vertical="center" wrapText="1"/>
      <protection hidden="1"/>
    </xf>
    <xf numFmtId="10" fontId="4" fillId="0" borderId="53" xfId="68" applyNumberFormat="1" applyFont="1" applyBorder="1" applyAlignment="1" applyProtection="1">
      <alignment horizontal="center" vertical="center"/>
      <protection hidden="1"/>
    </xf>
    <xf numFmtId="172" fontId="4" fillId="0" borderId="53" xfId="68" applyNumberFormat="1" applyFont="1" applyBorder="1" applyAlignment="1" applyProtection="1">
      <alignment horizontal="center" vertical="center"/>
      <protection hidden="1"/>
    </xf>
    <xf numFmtId="179" fontId="10" fillId="40" borderId="54" xfId="54" applyNumberFormat="1" applyFont="1" applyFill="1" applyBorder="1" applyAlignment="1" applyProtection="1">
      <alignment horizontal="center" vertical="center"/>
      <protection hidden="1"/>
    </xf>
    <xf numFmtId="49" fontId="3" fillId="0" borderId="44" xfId="68" applyNumberFormat="1" applyFont="1" applyBorder="1" applyAlignment="1" applyProtection="1">
      <alignment horizontal="center"/>
      <protection hidden="1"/>
    </xf>
    <xf numFmtId="0" fontId="9" fillId="0" borderId="44" xfId="68" applyFont="1" applyBorder="1" applyAlignment="1" applyProtection="1">
      <alignment horizontal="center"/>
      <protection hidden="1"/>
    </xf>
    <xf numFmtId="10" fontId="4" fillId="0" borderId="44" xfId="68" applyNumberFormat="1" applyFont="1" applyBorder="1" applyAlignment="1" applyProtection="1">
      <alignment horizontal="center" vertical="center"/>
      <protection hidden="1"/>
    </xf>
    <xf numFmtId="10" fontId="4" fillId="0" borderId="44" xfId="68" applyNumberFormat="1" applyFont="1" applyBorder="1" applyAlignment="1" applyProtection="1">
      <alignment horizontal="center"/>
      <protection hidden="1"/>
    </xf>
    <xf numFmtId="166" fontId="5" fillId="0" borderId="55" xfId="51" applyFont="1" applyFill="1" applyBorder="1" applyAlignment="1" applyProtection="1">
      <alignment horizontal="center" vertical="center"/>
      <protection hidden="1"/>
    </xf>
    <xf numFmtId="166" fontId="5" fillId="0" borderId="56" xfId="51" applyFont="1" applyFill="1" applyBorder="1" applyAlignment="1" applyProtection="1">
      <alignment horizontal="center" vertical="center"/>
      <protection hidden="1"/>
    </xf>
    <xf numFmtId="9" fontId="5" fillId="0" borderId="57" xfId="68" applyNumberFormat="1" applyFont="1" applyBorder="1" applyAlignment="1" applyProtection="1">
      <alignment horizontal="center" vertical="center"/>
      <protection hidden="1"/>
    </xf>
    <xf numFmtId="166" fontId="5" fillId="0" borderId="58" xfId="49" applyFont="1" applyFill="1" applyBorder="1" applyAlignment="1" applyProtection="1">
      <alignment horizontal="center" vertical="center"/>
      <protection hidden="1"/>
    </xf>
    <xf numFmtId="166" fontId="16" fillId="0" borderId="23" xfId="49" applyFont="1" applyFill="1" applyBorder="1" applyAlignment="1" applyProtection="1">
      <alignment horizontal="center" vertical="center"/>
      <protection hidden="1"/>
    </xf>
    <xf numFmtId="166" fontId="16" fillId="0" borderId="59" xfId="49" applyFont="1" applyFill="1" applyBorder="1" applyAlignment="1" applyProtection="1">
      <alignment horizontal="center" vertical="center"/>
      <protection hidden="1"/>
    </xf>
    <xf numFmtId="166" fontId="16" fillId="0" borderId="49" xfId="49" applyFont="1" applyFill="1" applyBorder="1" applyAlignment="1" applyProtection="1">
      <alignment horizontal="center" vertical="center"/>
      <protection hidden="1"/>
    </xf>
    <xf numFmtId="0" fontId="66" fillId="33" borderId="55" xfId="68" applyFont="1" applyFill="1" applyBorder="1" applyAlignment="1" applyProtection="1">
      <alignment horizontal="center" vertical="center"/>
      <protection hidden="1"/>
    </xf>
    <xf numFmtId="0" fontId="66" fillId="33" borderId="56" xfId="68" applyFont="1" applyFill="1" applyBorder="1" applyAlignment="1" applyProtection="1">
      <alignment horizontal="center" vertical="center"/>
      <protection hidden="1"/>
    </xf>
    <xf numFmtId="9" fontId="66" fillId="33" borderId="60" xfId="68" applyNumberFormat="1" applyFont="1" applyFill="1" applyBorder="1" applyAlignment="1" applyProtection="1">
      <alignment horizontal="center" vertical="center"/>
      <protection hidden="1"/>
    </xf>
    <xf numFmtId="166" fontId="66" fillId="33" borderId="58" xfId="49" applyFont="1" applyFill="1" applyBorder="1" applyAlignment="1" applyProtection="1">
      <alignment horizontal="center" vertical="center"/>
      <protection hidden="1"/>
    </xf>
    <xf numFmtId="166" fontId="71" fillId="33" borderId="56" xfId="49" applyFont="1" applyFill="1" applyBorder="1" applyAlignment="1" applyProtection="1">
      <alignment horizontal="center" vertical="center"/>
      <protection hidden="1"/>
    </xf>
    <xf numFmtId="0" fontId="66" fillId="33" borderId="61" xfId="68" applyFont="1" applyFill="1" applyBorder="1" applyAlignment="1" applyProtection="1">
      <alignment horizontal="center" vertical="center"/>
      <protection hidden="1"/>
    </xf>
    <xf numFmtId="0" fontId="66" fillId="33" borderId="62" xfId="68" applyFont="1" applyFill="1" applyBorder="1" applyAlignment="1" applyProtection="1">
      <alignment horizontal="center" vertical="center"/>
      <protection hidden="1"/>
    </xf>
    <xf numFmtId="9" fontId="66" fillId="33" borderId="63" xfId="68" applyNumberFormat="1" applyFont="1" applyFill="1" applyBorder="1" applyAlignment="1" applyProtection="1">
      <alignment horizontal="center" vertical="center"/>
      <protection hidden="1"/>
    </xf>
    <xf numFmtId="166" fontId="66" fillId="33" borderId="64" xfId="49" applyFont="1" applyFill="1" applyBorder="1" applyAlignment="1" applyProtection="1">
      <alignment horizontal="center" vertical="center"/>
      <protection hidden="1"/>
    </xf>
    <xf numFmtId="166" fontId="71" fillId="33" borderId="62" xfId="49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Alignment="1" applyProtection="1">
      <alignment vertical="center"/>
      <protection locked="0"/>
    </xf>
    <xf numFmtId="0" fontId="0" fillId="0" borderId="65" xfId="45" applyFont="1" applyBorder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Fill="1" applyAlignment="1" applyProtection="1">
      <alignment vertical="center"/>
      <protection locked="0"/>
    </xf>
    <xf numFmtId="0" fontId="8" fillId="0" borderId="0" xfId="45" applyFont="1" applyFill="1" applyAlignment="1" applyProtection="1">
      <alignment vertical="center"/>
      <protection locked="0"/>
    </xf>
    <xf numFmtId="0" fontId="10" fillId="0" borderId="0" xfId="45" applyFont="1" applyFill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horizontal="center" vertical="center" wrapText="1"/>
      <protection locked="0"/>
    </xf>
    <xf numFmtId="168" fontId="10" fillId="0" borderId="0" xfId="45" applyNumberFormat="1" applyFont="1" applyBorder="1" applyAlignment="1" applyProtection="1">
      <alignment horizontal="center" vertical="center" wrapText="1"/>
      <protection locked="0"/>
    </xf>
    <xf numFmtId="166" fontId="0" fillId="0" borderId="0" xfId="49" applyFont="1" applyFill="1" applyBorder="1" applyAlignment="1" applyProtection="1">
      <alignment vertical="center"/>
      <protection locked="0"/>
    </xf>
    <xf numFmtId="171" fontId="0" fillId="0" borderId="0" xfId="45" applyNumberFormat="1" applyFont="1" applyBorder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12" fillId="0" borderId="0" xfId="45" applyFont="1" applyBorder="1" applyAlignment="1" applyProtection="1">
      <alignment horizontal="center" vertical="center"/>
      <protection locked="0"/>
    </xf>
    <xf numFmtId="168" fontId="10" fillId="0" borderId="0" xfId="45" applyNumberFormat="1" applyFont="1" applyAlignment="1" applyProtection="1">
      <alignment horizontal="center" vertical="center"/>
      <protection locked="0"/>
    </xf>
    <xf numFmtId="0" fontId="4" fillId="0" borderId="24" xfId="45" applyFont="1" applyBorder="1" applyAlignment="1" applyProtection="1">
      <alignment horizontal="left" vertical="center" wrapText="1"/>
      <protection hidden="1"/>
    </xf>
    <xf numFmtId="0" fontId="4" fillId="0" borderId="22" xfId="45" applyFont="1" applyBorder="1" applyAlignment="1" applyProtection="1">
      <alignment horizontal="left" vertical="center" wrapText="1"/>
      <protection hidden="1"/>
    </xf>
    <xf numFmtId="0" fontId="4" fillId="0" borderId="22" xfId="45" applyFont="1" applyBorder="1" applyAlignment="1" applyProtection="1">
      <alignment vertical="center" wrapText="1"/>
      <protection hidden="1"/>
    </xf>
    <xf numFmtId="0" fontId="4" fillId="0" borderId="66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67" xfId="45" applyNumberFormat="1" applyFont="1" applyBorder="1" applyAlignment="1" applyProtection="1">
      <alignment horizontal="center" vertical="center" wrapText="1"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  <xf numFmtId="0" fontId="9" fillId="0" borderId="0" xfId="45" applyFont="1" applyBorder="1" applyAlignment="1" applyProtection="1">
      <alignment vertical="center" wrapText="1"/>
      <protection hidden="1"/>
    </xf>
    <xf numFmtId="178" fontId="9" fillId="0" borderId="67" xfId="45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9" fillId="0" borderId="67" xfId="45" applyNumberFormat="1" applyFont="1" applyFill="1" applyBorder="1" applyAlignment="1" applyProtection="1">
      <alignment horizontal="right" vertical="center" wrapText="1"/>
      <protection hidden="1"/>
    </xf>
    <xf numFmtId="179" fontId="9" fillId="0" borderId="67" xfId="49" applyNumberFormat="1" applyFont="1" applyBorder="1" applyAlignment="1" applyProtection="1">
      <alignment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180" fontId="4" fillId="0" borderId="67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57" xfId="45" applyFont="1" applyBorder="1" applyAlignment="1" applyProtection="1">
      <alignment horizontal="center" vertical="center" wrapText="1"/>
      <protection hidden="1"/>
    </xf>
    <xf numFmtId="0" fontId="3" fillId="0" borderId="65" xfId="45" applyFont="1" applyBorder="1" applyAlignment="1" applyProtection="1">
      <alignment vertical="center" wrapText="1"/>
      <protection hidden="1"/>
    </xf>
    <xf numFmtId="0" fontId="3" fillId="0" borderId="68" xfId="45" applyFont="1" applyBorder="1" applyAlignment="1" applyProtection="1">
      <alignment vertical="center" wrapText="1"/>
      <protection hidden="1"/>
    </xf>
    <xf numFmtId="0" fontId="3" fillId="0" borderId="50" xfId="45" applyFont="1" applyBorder="1" applyAlignment="1" applyProtection="1">
      <alignment horizontal="center" vertical="center" wrapText="1"/>
      <protection hidden="1"/>
    </xf>
    <xf numFmtId="0" fontId="66" fillId="33" borderId="23" xfId="45" applyFont="1" applyFill="1" applyBorder="1" applyAlignment="1" applyProtection="1">
      <alignment horizontal="center" vertical="center" wrapText="1"/>
      <protection hidden="1"/>
    </xf>
    <xf numFmtId="166" fontId="66" fillId="33" borderId="23" xfId="49" applyFont="1" applyFill="1" applyBorder="1" applyAlignment="1" applyProtection="1">
      <alignment horizontal="center" vertical="center" wrapText="1"/>
      <protection hidden="1"/>
    </xf>
    <xf numFmtId="168" fontId="72" fillId="33" borderId="23" xfId="45" applyNumberFormat="1" applyFont="1" applyFill="1" applyBorder="1" applyAlignment="1" applyProtection="1">
      <alignment horizontal="center" vertical="center" wrapText="1"/>
      <protection hidden="1"/>
    </xf>
    <xf numFmtId="170" fontId="9" fillId="41" borderId="69" xfId="45" applyNumberFormat="1" applyFont="1" applyFill="1" applyBorder="1" applyAlignment="1" applyProtection="1">
      <alignment horizontal="center" vertical="center" wrapText="1"/>
      <protection hidden="1"/>
    </xf>
    <xf numFmtId="0" fontId="9" fillId="41" borderId="70" xfId="45" applyFont="1" applyFill="1" applyBorder="1" applyAlignment="1" applyProtection="1">
      <alignment horizontal="center" vertical="center" wrapText="1"/>
      <protection hidden="1"/>
    </xf>
    <xf numFmtId="166" fontId="10" fillId="41" borderId="37" xfId="49" applyFont="1" applyFill="1" applyBorder="1" applyAlignment="1" applyProtection="1">
      <alignment horizontal="center" vertical="center" wrapText="1"/>
      <protection hidden="1"/>
    </xf>
    <xf numFmtId="166" fontId="10" fillId="41" borderId="71" xfId="49" applyFont="1" applyFill="1" applyBorder="1" applyAlignment="1" applyProtection="1">
      <alignment horizontal="center" vertical="center" wrapText="1"/>
      <protection hidden="1"/>
    </xf>
    <xf numFmtId="10" fontId="9" fillId="41" borderId="72" xfId="103" applyNumberFormat="1" applyFont="1" applyFill="1" applyBorder="1" applyAlignment="1" applyProtection="1">
      <alignment horizontal="center" vertical="center" wrapText="1"/>
      <protection hidden="1"/>
    </xf>
    <xf numFmtId="0" fontId="66" fillId="33" borderId="73" xfId="45" applyFont="1" applyFill="1" applyBorder="1" applyAlignment="1" applyProtection="1">
      <alignment horizontal="center" vertical="center" wrapText="1"/>
      <protection hidden="1"/>
    </xf>
    <xf numFmtId="166" fontId="73" fillId="33" borderId="73" xfId="49" applyFont="1" applyFill="1" applyBorder="1" applyAlignment="1" applyProtection="1">
      <alignment horizontal="center" vertical="center" wrapText="1"/>
      <protection hidden="1"/>
    </xf>
    <xf numFmtId="9" fontId="72" fillId="33" borderId="73" xfId="103" applyNumberFormat="1" applyFont="1" applyFill="1" applyBorder="1" applyAlignment="1" applyProtection="1">
      <alignment horizontal="center" vertical="center" wrapText="1"/>
      <protection hidden="1"/>
    </xf>
  </cellXfs>
  <cellStyles count="11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2 3" xfId="53"/>
    <cellStyle name="Moeda 3" xfId="54"/>
    <cellStyle name="Moeda 3 2" xfId="55"/>
    <cellStyle name="Moeda 3 2 2" xfId="56"/>
    <cellStyle name="Moeda 3 2 3" xfId="57"/>
    <cellStyle name="Moeda 4" xfId="58"/>
    <cellStyle name="Moeda 5" xfId="59"/>
    <cellStyle name="Moeda 6" xfId="60"/>
    <cellStyle name="Neutra" xfId="61"/>
    <cellStyle name="Normal 10" xfId="62"/>
    <cellStyle name="Normal 10 2" xfId="63"/>
    <cellStyle name="Normal 10 3" xfId="64"/>
    <cellStyle name="Normal 10 4" xfId="65"/>
    <cellStyle name="Normal 11" xfId="66"/>
    <cellStyle name="Normal 12" xfId="67"/>
    <cellStyle name="Normal 2" xfId="68"/>
    <cellStyle name="Normal 2 2" xfId="69"/>
    <cellStyle name="Normal 2 3" xfId="70"/>
    <cellStyle name="Normal 2 4" xfId="71"/>
    <cellStyle name="Normal 2 4 2" xfId="72"/>
    <cellStyle name="Normal 2 4 3" xfId="73"/>
    <cellStyle name="Normal 2 5" xfId="74"/>
    <cellStyle name="Normal 2 5 2" xfId="75"/>
    <cellStyle name="Normal 2 5 3" xfId="76"/>
    <cellStyle name="Normal 2 5 4" xfId="77"/>
    <cellStyle name="Normal 2 5 4 2" xfId="78"/>
    <cellStyle name="Normal 3" xfId="79"/>
    <cellStyle name="Normal 3 2" xfId="80"/>
    <cellStyle name="Normal 3 3" xfId="81"/>
    <cellStyle name="Normal 4" xfId="82"/>
    <cellStyle name="Normal 4 2" xfId="83"/>
    <cellStyle name="Normal 4 3" xfId="84"/>
    <cellStyle name="Normal 4 3 2" xfId="85"/>
    <cellStyle name="Normal 4 3 3" xfId="86"/>
    <cellStyle name="Normal 4 4" xfId="87"/>
    <cellStyle name="Normal 4 4 2" xfId="88"/>
    <cellStyle name="Normal 5" xfId="89"/>
    <cellStyle name="Normal 5 2" xfId="90"/>
    <cellStyle name="Normal 6" xfId="91"/>
    <cellStyle name="Normal 7" xfId="92"/>
    <cellStyle name="Normal 8" xfId="93"/>
    <cellStyle name="Normal 8 2" xfId="94"/>
    <cellStyle name="Normal 8 3" xfId="95"/>
    <cellStyle name="Normal 9" xfId="96"/>
    <cellStyle name="Normal 9 2" xfId="97"/>
    <cellStyle name="Normal 9 3" xfId="98"/>
    <cellStyle name="Normal_Orçamento RETIFICADO DA OBRA JUNHO - CERTO" xfId="99"/>
    <cellStyle name="Normal_Plan1" xfId="100"/>
    <cellStyle name="Nota" xfId="101"/>
    <cellStyle name="planilhas" xfId="102"/>
    <cellStyle name="Percent" xfId="103"/>
    <cellStyle name="Porcentagem 2" xfId="104"/>
    <cellStyle name="Porcentagem 2 2" xfId="105"/>
    <cellStyle name="Porcentagem 2 3" xfId="106"/>
    <cellStyle name="Porcentagem 3" xfId="107"/>
    <cellStyle name="Saída" xfId="108"/>
    <cellStyle name="Comma" xfId="109"/>
    <cellStyle name="Comma [0]" xfId="110"/>
    <cellStyle name="Separador de milhares 2" xfId="111"/>
    <cellStyle name="Separador de milhares 3" xfId="112"/>
    <cellStyle name="Separador de milhares 3 2" xfId="113"/>
    <cellStyle name="Separador de milhares 3 3" xfId="114"/>
    <cellStyle name="Separador de milhares 3 4" xfId="115"/>
    <cellStyle name="Separador de milhares 4" xfId="116"/>
    <cellStyle name="SNEVERS" xfId="117"/>
    <cellStyle name="Texto de Aviso" xfId="118"/>
    <cellStyle name="Texto Explicativo" xfId="119"/>
    <cellStyle name="Título" xfId="120"/>
    <cellStyle name="Título 1" xfId="121"/>
    <cellStyle name="Título 2" xfId="122"/>
    <cellStyle name="Título 3" xfId="123"/>
    <cellStyle name="Título 4" xfId="124"/>
    <cellStyle name="Total" xfId="125"/>
    <cellStyle name="Vírgula 2" xfId="126"/>
    <cellStyle name="Vírgula 2 2" xfId="127"/>
    <cellStyle name="Vírgula 2 3" xfId="128"/>
    <cellStyle name="Vírgula 3" xfId="129"/>
    <cellStyle name="Vírgula 4" xfId="130"/>
  </cellStyles>
  <dxfs count="35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showZeros="0" tabSelected="1" view="pageBreakPreview" zoomScale="70" zoomScaleNormal="85" zoomScaleSheetLayoutView="70" workbookViewId="0" topLeftCell="A1">
      <selection activeCell="F41" sqref="F41"/>
    </sheetView>
  </sheetViews>
  <sheetFormatPr defaultColWidth="9.140625" defaultRowHeight="12.75" outlineLevelRow="1"/>
  <cols>
    <col min="1" max="1" width="12.00390625" style="51" customWidth="1"/>
    <col min="2" max="2" width="16.28125" style="51" bestFit="1" customWidth="1"/>
    <col min="3" max="3" width="19.7109375" style="16" customWidth="1"/>
    <col min="4" max="4" width="61.00390625" style="52" customWidth="1"/>
    <col min="5" max="5" width="12.8515625" style="51" customWidth="1"/>
    <col min="6" max="6" width="11.7109375" style="53" customWidth="1"/>
    <col min="7" max="7" width="14.00390625" style="62" customWidth="1"/>
    <col min="8" max="8" width="31.8515625" style="54" customWidth="1"/>
    <col min="9" max="9" width="13.140625" style="58" customWidth="1"/>
    <col min="10" max="10" width="12.421875" style="1" customWidth="1"/>
    <col min="11" max="16384" width="9.140625" style="5" customWidth="1"/>
  </cols>
  <sheetData>
    <row r="1" spans="1:10" ht="30" customHeight="1">
      <c r="A1" s="11"/>
      <c r="B1" s="12"/>
      <c r="C1" s="13"/>
      <c r="D1" s="138"/>
      <c r="E1" s="138"/>
      <c r="F1" s="138"/>
      <c r="G1" s="138"/>
      <c r="H1" s="138"/>
      <c r="I1" s="139"/>
      <c r="J1" s="151" t="s">
        <v>39</v>
      </c>
    </row>
    <row r="2" spans="1:10" ht="18">
      <c r="A2" s="14"/>
      <c r="B2" s="15"/>
      <c r="D2" s="140"/>
      <c r="E2" s="140"/>
      <c r="F2" s="140"/>
      <c r="G2" s="140"/>
      <c r="H2" s="140"/>
      <c r="I2" s="141"/>
      <c r="J2" s="152">
        <v>1</v>
      </c>
    </row>
    <row r="3" spans="1:10" ht="18">
      <c r="A3" s="14"/>
      <c r="B3" s="15"/>
      <c r="D3" s="142"/>
      <c r="E3" s="142"/>
      <c r="F3" s="142"/>
      <c r="G3" s="142"/>
      <c r="H3" s="142"/>
      <c r="I3" s="143"/>
      <c r="J3" s="17"/>
    </row>
    <row r="4" spans="1:10" ht="15.75">
      <c r="A4" s="14"/>
      <c r="B4" s="15"/>
      <c r="D4" s="18"/>
      <c r="E4" s="19"/>
      <c r="F4" s="20"/>
      <c r="G4" s="19"/>
      <c r="H4" s="19"/>
      <c r="I4" s="21"/>
      <c r="J4" s="22"/>
    </row>
    <row r="5" spans="1:10" s="6" customFormat="1" ht="15.75">
      <c r="A5" s="66" t="s">
        <v>0</v>
      </c>
      <c r="B5" s="63"/>
      <c r="C5" s="67" t="s">
        <v>52</v>
      </c>
      <c r="D5" s="67"/>
      <c r="E5" s="67"/>
      <c r="F5" s="68"/>
      <c r="G5" s="68"/>
      <c r="H5" s="68"/>
      <c r="I5" s="69"/>
      <c r="J5" s="5"/>
    </row>
    <row r="6" spans="1:10" s="6" customFormat="1" ht="6" customHeight="1">
      <c r="A6" s="70"/>
      <c r="B6" s="63"/>
      <c r="C6" s="71"/>
      <c r="D6" s="72"/>
      <c r="E6" s="72"/>
      <c r="F6" s="68"/>
      <c r="G6" s="68"/>
      <c r="H6" s="68"/>
      <c r="I6" s="65"/>
      <c r="J6" s="5"/>
    </row>
    <row r="7" spans="1:10" s="6" customFormat="1" ht="15.75">
      <c r="A7" s="73" t="s">
        <v>1</v>
      </c>
      <c r="B7" s="74"/>
      <c r="C7" s="67" t="s">
        <v>54</v>
      </c>
      <c r="D7" s="67"/>
      <c r="E7" s="67"/>
      <c r="F7" s="75"/>
      <c r="G7" s="75"/>
      <c r="H7" s="76"/>
      <c r="I7" s="77"/>
      <c r="J7" s="10"/>
    </row>
    <row r="8" spans="1:9" s="6" customFormat="1" ht="6" customHeight="1">
      <c r="A8" s="73"/>
      <c r="B8" s="74"/>
      <c r="C8" s="78"/>
      <c r="D8" s="79"/>
      <c r="E8" s="72"/>
      <c r="F8" s="64"/>
      <c r="G8" s="63"/>
      <c r="H8" s="63"/>
      <c r="I8" s="77"/>
    </row>
    <row r="9" spans="1:9" s="6" customFormat="1" ht="15.75">
      <c r="A9" s="73" t="s">
        <v>3</v>
      </c>
      <c r="B9" s="74"/>
      <c r="C9" s="67" t="s">
        <v>53</v>
      </c>
      <c r="D9" s="67"/>
      <c r="E9" s="67"/>
      <c r="F9" s="75" t="s">
        <v>49</v>
      </c>
      <c r="G9" s="75"/>
      <c r="H9" s="80" t="e">
        <f>G41</f>
        <v>#VALUE!</v>
      </c>
      <c r="I9" s="81"/>
    </row>
    <row r="10" spans="1:9" s="6" customFormat="1" ht="6" customHeight="1">
      <c r="A10" s="82"/>
      <c r="B10" s="63"/>
      <c r="C10" s="71"/>
      <c r="D10" s="72"/>
      <c r="E10" s="72"/>
      <c r="F10" s="83"/>
      <c r="G10" s="83"/>
      <c r="H10" s="84"/>
      <c r="I10" s="85"/>
    </row>
    <row r="11" spans="1:9" s="6" customFormat="1" ht="16.5" thickBot="1">
      <c r="A11" s="86" t="s">
        <v>20</v>
      </c>
      <c r="B11" s="87"/>
      <c r="C11" s="88" t="s">
        <v>74</v>
      </c>
      <c r="D11" s="88"/>
      <c r="E11" s="88"/>
      <c r="F11" s="89"/>
      <c r="G11" s="89"/>
      <c r="H11" s="90"/>
      <c r="I11" s="91"/>
    </row>
    <row r="12" spans="1:10" ht="13.5" thickBot="1">
      <c r="A12" s="92"/>
      <c r="B12" s="93"/>
      <c r="C12" s="94"/>
      <c r="D12" s="95"/>
      <c r="E12" s="96"/>
      <c r="F12" s="97"/>
      <c r="G12" s="96"/>
      <c r="H12" s="96"/>
      <c r="I12" s="98"/>
      <c r="J12" s="5"/>
    </row>
    <row r="13" spans="1:9" s="7" customFormat="1" ht="36.75" thickBot="1">
      <c r="A13" s="4" t="s">
        <v>21</v>
      </c>
      <c r="B13" s="4" t="s">
        <v>27</v>
      </c>
      <c r="C13" s="99" t="s">
        <v>6</v>
      </c>
      <c r="D13" s="100" t="s">
        <v>41</v>
      </c>
      <c r="E13" s="101" t="s">
        <v>8</v>
      </c>
      <c r="F13" s="102" t="s">
        <v>9</v>
      </c>
      <c r="G13" s="103" t="s">
        <v>43</v>
      </c>
      <c r="H13" s="104" t="s">
        <v>30</v>
      </c>
      <c r="I13" s="105" t="s">
        <v>10</v>
      </c>
    </row>
    <row r="14" spans="1:9" s="8" customFormat="1" ht="15.75" thickBot="1">
      <c r="A14" s="106">
        <v>1</v>
      </c>
      <c r="B14" s="107"/>
      <c r="C14" s="108"/>
      <c r="D14" s="109" t="s">
        <v>55</v>
      </c>
      <c r="E14" s="110">
        <f>ROUND(SUM(E15+E17+E22),2)</f>
        <v>0</v>
      </c>
      <c r="F14" s="110"/>
      <c r="G14" s="110"/>
      <c r="H14" s="111"/>
      <c r="I14" s="112" t="e">
        <f>E14/$G$40</f>
        <v>#DIV/0!</v>
      </c>
    </row>
    <row r="15" spans="1:10" ht="12.75" outlineLevel="1">
      <c r="A15" s="113" t="s">
        <v>13</v>
      </c>
      <c r="B15" s="114"/>
      <c r="C15" s="115"/>
      <c r="D15" s="116" t="s">
        <v>61</v>
      </c>
      <c r="E15" s="117">
        <f>SUM(H16:H16)</f>
        <v>0</v>
      </c>
      <c r="F15" s="117"/>
      <c r="G15" s="117"/>
      <c r="H15" s="117"/>
      <c r="I15" s="118" t="e">
        <f>E15/$G$40</f>
        <v>#DIV/0!</v>
      </c>
      <c r="J15" s="5"/>
    </row>
    <row r="16" spans="1:10" ht="12.75" outlineLevel="1">
      <c r="A16" s="3" t="s">
        <v>14</v>
      </c>
      <c r="B16" s="119">
        <v>93572</v>
      </c>
      <c r="C16" s="120" t="s">
        <v>81</v>
      </c>
      <c r="D16" s="121" t="s">
        <v>84</v>
      </c>
      <c r="E16" s="122" t="s">
        <v>104</v>
      </c>
      <c r="F16" s="123">
        <v>2</v>
      </c>
      <c r="G16" s="25"/>
      <c r="H16" s="2">
        <f>ROUND(_xlfn.IFERROR(F16*G16," - "),2)</f>
        <v>0</v>
      </c>
      <c r="I16" s="124" t="e">
        <f>H16/$G$40</f>
        <v>#DIV/0!</v>
      </c>
      <c r="J16" s="5"/>
    </row>
    <row r="17" spans="1:10" ht="12.75" outlineLevel="1">
      <c r="A17" s="113" t="s">
        <v>16</v>
      </c>
      <c r="B17" s="114"/>
      <c r="C17" s="115"/>
      <c r="D17" s="116" t="s">
        <v>56</v>
      </c>
      <c r="E17" s="117">
        <f>SUM(H18:H21)</f>
        <v>0</v>
      </c>
      <c r="F17" s="117"/>
      <c r="G17" s="117"/>
      <c r="H17" s="117"/>
      <c r="I17" s="118" t="e">
        <f>E17/$G$40</f>
        <v>#DIV/0!</v>
      </c>
      <c r="J17" s="5"/>
    </row>
    <row r="18" spans="1:10" ht="12.75" outlineLevel="1">
      <c r="A18" s="3" t="s">
        <v>17</v>
      </c>
      <c r="B18" s="119" t="s">
        <v>33</v>
      </c>
      <c r="C18" s="120" t="s">
        <v>82</v>
      </c>
      <c r="D18" s="121" t="s">
        <v>85</v>
      </c>
      <c r="E18" s="122" t="s">
        <v>2</v>
      </c>
      <c r="F18" s="123">
        <v>564.98</v>
      </c>
      <c r="G18" s="25"/>
      <c r="H18" s="2">
        <f>ROUND(_xlfn.IFERROR(F18*G18," - "),2)</f>
        <v>0</v>
      </c>
      <c r="I18" s="124" t="e">
        <f>H18/$G$40</f>
        <v>#DIV/0!</v>
      </c>
      <c r="J18" s="5"/>
    </row>
    <row r="19" spans="1:10" ht="12.75" outlineLevel="1">
      <c r="A19" s="3" t="s">
        <v>28</v>
      </c>
      <c r="B19" s="119" t="s">
        <v>32</v>
      </c>
      <c r="C19" s="120" t="s">
        <v>82</v>
      </c>
      <c r="D19" s="121" t="s">
        <v>86</v>
      </c>
      <c r="E19" s="122" t="s">
        <v>18</v>
      </c>
      <c r="F19" s="125">
        <v>7.34</v>
      </c>
      <c r="G19" s="25"/>
      <c r="H19" s="2">
        <f>ROUND(_xlfn.IFERROR(F19*G19," - "),2)</f>
        <v>0</v>
      </c>
      <c r="I19" s="124" t="e">
        <f>H19/$G$40</f>
        <v>#DIV/0!</v>
      </c>
      <c r="J19" s="5"/>
    </row>
    <row r="20" spans="1:10" ht="25.5" outlineLevel="1">
      <c r="A20" s="3" t="s">
        <v>50</v>
      </c>
      <c r="B20" s="119" t="s">
        <v>34</v>
      </c>
      <c r="C20" s="120" t="s">
        <v>82</v>
      </c>
      <c r="D20" s="121" t="s">
        <v>87</v>
      </c>
      <c r="E20" s="122" t="s">
        <v>15</v>
      </c>
      <c r="F20" s="125">
        <v>11</v>
      </c>
      <c r="G20" s="25"/>
      <c r="H20" s="2">
        <f>ROUND(_xlfn.IFERROR(F20*G20," - "),2)</f>
        <v>0</v>
      </c>
      <c r="I20" s="124" t="e">
        <f>H20/$G$40</f>
        <v>#DIV/0!</v>
      </c>
      <c r="J20" s="5"/>
    </row>
    <row r="21" spans="1:10" ht="25.5" outlineLevel="1">
      <c r="A21" s="3" t="s">
        <v>51</v>
      </c>
      <c r="B21" s="119">
        <v>10107</v>
      </c>
      <c r="C21" s="120" t="s">
        <v>73</v>
      </c>
      <c r="D21" s="121" t="s">
        <v>88</v>
      </c>
      <c r="E21" s="122" t="s">
        <v>105</v>
      </c>
      <c r="F21" s="125">
        <v>8.44</v>
      </c>
      <c r="G21" s="25"/>
      <c r="H21" s="2">
        <f>ROUND(_xlfn.IFERROR(F21*G21," - "),2)</f>
        <v>0</v>
      </c>
      <c r="I21" s="124" t="e">
        <f>H21/$G$40</f>
        <v>#DIV/0!</v>
      </c>
      <c r="J21" s="5"/>
    </row>
    <row r="22" spans="1:10" ht="12.75" outlineLevel="1">
      <c r="A22" s="113" t="s">
        <v>59</v>
      </c>
      <c r="B22" s="114"/>
      <c r="C22" s="115"/>
      <c r="D22" s="116" t="s">
        <v>57</v>
      </c>
      <c r="E22" s="117">
        <f>SUM(H23:H39)</f>
        <v>0</v>
      </c>
      <c r="F22" s="117"/>
      <c r="G22" s="117"/>
      <c r="H22" s="117"/>
      <c r="I22" s="118" t="e">
        <f>E22/$G$40</f>
        <v>#DIV/0!</v>
      </c>
      <c r="J22" s="5"/>
    </row>
    <row r="23" spans="1:10" ht="12.75" outlineLevel="1">
      <c r="A23" s="3" t="s">
        <v>60</v>
      </c>
      <c r="B23" s="126" t="s">
        <v>78</v>
      </c>
      <c r="C23" s="120" t="s">
        <v>83</v>
      </c>
      <c r="D23" s="121" t="s">
        <v>89</v>
      </c>
      <c r="E23" s="122" t="s">
        <v>15</v>
      </c>
      <c r="F23" s="123">
        <v>727.25</v>
      </c>
      <c r="G23" s="25"/>
      <c r="H23" s="2">
        <f>ROUND(_xlfn.IFERROR(F23*G23," - "),2)</f>
        <v>0</v>
      </c>
      <c r="I23" s="124" t="e">
        <f aca="true" t="shared" si="0" ref="I23:I39">H23/$G$40</f>
        <v>#DIV/0!</v>
      </c>
      <c r="J23" s="5"/>
    </row>
    <row r="24" spans="1:10" ht="25.5" outlineLevel="1">
      <c r="A24" s="3" t="s">
        <v>62</v>
      </c>
      <c r="B24" s="127" t="s">
        <v>58</v>
      </c>
      <c r="C24" s="120" t="s">
        <v>83</v>
      </c>
      <c r="D24" s="121" t="s">
        <v>90</v>
      </c>
      <c r="E24" s="122" t="s">
        <v>15</v>
      </c>
      <c r="F24" s="125">
        <v>636.4</v>
      </c>
      <c r="G24" s="25"/>
      <c r="H24" s="2">
        <f>ROUND(_xlfn.IFERROR(F24*G24," - "),2)</f>
        <v>0</v>
      </c>
      <c r="I24" s="124" t="e">
        <f t="shared" si="0"/>
        <v>#DIV/0!</v>
      </c>
      <c r="J24" s="5"/>
    </row>
    <row r="25" spans="1:10" ht="25.5" outlineLevel="1">
      <c r="A25" s="3" t="s">
        <v>63</v>
      </c>
      <c r="B25" s="127" t="s">
        <v>58</v>
      </c>
      <c r="C25" s="120" t="s">
        <v>83</v>
      </c>
      <c r="D25" s="121" t="s">
        <v>90</v>
      </c>
      <c r="E25" s="122" t="s">
        <v>15</v>
      </c>
      <c r="F25" s="125">
        <v>22.75</v>
      </c>
      <c r="G25" s="25"/>
      <c r="H25" s="2">
        <f>ROUND(_xlfn.IFERROR(F25*G25," - "),2)</f>
        <v>0</v>
      </c>
      <c r="I25" s="124" t="e">
        <f t="shared" si="0"/>
        <v>#DIV/0!</v>
      </c>
      <c r="J25" s="5"/>
    </row>
    <row r="26" spans="1:10" ht="12.75" outlineLevel="1">
      <c r="A26" s="3" t="s">
        <v>64</v>
      </c>
      <c r="B26" s="127">
        <v>80280</v>
      </c>
      <c r="C26" s="120" t="s">
        <v>73</v>
      </c>
      <c r="D26" s="121" t="s">
        <v>91</v>
      </c>
      <c r="E26" s="122" t="s">
        <v>106</v>
      </c>
      <c r="F26" s="125">
        <v>83.85</v>
      </c>
      <c r="G26" s="25"/>
      <c r="H26" s="2">
        <f>ROUND(_xlfn.IFERROR(F26*G26," - "),2)</f>
        <v>0</v>
      </c>
      <c r="I26" s="124" t="e">
        <f t="shared" si="0"/>
        <v>#DIV/0!</v>
      </c>
      <c r="J26" s="5"/>
    </row>
    <row r="27" spans="1:10" ht="12.75" outlineLevel="1">
      <c r="A27" s="3" t="s">
        <v>65</v>
      </c>
      <c r="B27" s="127">
        <v>170595</v>
      </c>
      <c r="C27" s="120" t="s">
        <v>73</v>
      </c>
      <c r="D27" s="121" t="s">
        <v>92</v>
      </c>
      <c r="E27" s="122" t="s">
        <v>19</v>
      </c>
      <c r="F27" s="125">
        <v>26</v>
      </c>
      <c r="G27" s="25"/>
      <c r="H27" s="2">
        <f>ROUND(_xlfn.IFERROR(F27*G27," - "),2)</f>
        <v>0</v>
      </c>
      <c r="I27" s="124" t="e">
        <f t="shared" si="0"/>
        <v>#DIV/0!</v>
      </c>
      <c r="J27" s="5"/>
    </row>
    <row r="28" spans="1:10" ht="12.75" outlineLevel="1">
      <c r="A28" s="3" t="s">
        <v>66</v>
      </c>
      <c r="B28" s="127">
        <v>170596</v>
      </c>
      <c r="C28" s="120" t="s">
        <v>73</v>
      </c>
      <c r="D28" s="121" t="s">
        <v>93</v>
      </c>
      <c r="E28" s="122" t="s">
        <v>19</v>
      </c>
      <c r="F28" s="125">
        <v>26</v>
      </c>
      <c r="G28" s="25"/>
      <c r="H28" s="2">
        <f>ROUND(_xlfn.IFERROR(F28*G28," - "),2)</f>
        <v>0</v>
      </c>
      <c r="I28" s="124" t="e">
        <f t="shared" si="0"/>
        <v>#DIV/0!</v>
      </c>
      <c r="J28" s="5"/>
    </row>
    <row r="29" spans="1:10" ht="25.5" outlineLevel="1">
      <c r="A29" s="3" t="s">
        <v>67</v>
      </c>
      <c r="B29" s="128" t="s">
        <v>38</v>
      </c>
      <c r="C29" s="120" t="s">
        <v>82</v>
      </c>
      <c r="D29" s="121" t="s">
        <v>94</v>
      </c>
      <c r="E29" s="122" t="s">
        <v>15</v>
      </c>
      <c r="F29" s="125">
        <v>165.6</v>
      </c>
      <c r="G29" s="25"/>
      <c r="H29" s="2">
        <f>ROUND(_xlfn.IFERROR(F29*G29," - "),2)</f>
        <v>0</v>
      </c>
      <c r="I29" s="124" t="e">
        <f t="shared" si="0"/>
        <v>#DIV/0!</v>
      </c>
      <c r="J29" s="5"/>
    </row>
    <row r="30" spans="1:10" ht="12.75" outlineLevel="1">
      <c r="A30" s="3" t="s">
        <v>68</v>
      </c>
      <c r="B30" s="127">
        <v>10410</v>
      </c>
      <c r="C30" s="120" t="s">
        <v>73</v>
      </c>
      <c r="D30" s="121" t="s">
        <v>95</v>
      </c>
      <c r="E30" s="122" t="s">
        <v>106</v>
      </c>
      <c r="F30" s="125">
        <v>115.86</v>
      </c>
      <c r="G30" s="25"/>
      <c r="H30" s="2">
        <f>ROUND(_xlfn.IFERROR(F30*G30," - "),2)</f>
        <v>0</v>
      </c>
      <c r="I30" s="124" t="e">
        <f t="shared" si="0"/>
        <v>#DIV/0!</v>
      </c>
      <c r="J30" s="5"/>
    </row>
    <row r="31" spans="1:10" ht="38.25" outlineLevel="1">
      <c r="A31" s="3" t="s">
        <v>69</v>
      </c>
      <c r="B31" s="129">
        <v>94990</v>
      </c>
      <c r="C31" s="120" t="s">
        <v>81</v>
      </c>
      <c r="D31" s="121" t="s">
        <v>96</v>
      </c>
      <c r="E31" s="122" t="s">
        <v>105</v>
      </c>
      <c r="F31" s="125">
        <v>7.52</v>
      </c>
      <c r="G31" s="25"/>
      <c r="H31" s="2">
        <f>ROUND(_xlfn.IFERROR(F31*G31," - "),2)</f>
        <v>0</v>
      </c>
      <c r="I31" s="124" t="e">
        <f t="shared" si="0"/>
        <v>#DIV/0!</v>
      </c>
      <c r="J31" s="5"/>
    </row>
    <row r="32" spans="1:10" ht="12.75" outlineLevel="1">
      <c r="A32" s="3" t="s">
        <v>70</v>
      </c>
      <c r="B32" s="129">
        <v>130247</v>
      </c>
      <c r="C32" s="120" t="s">
        <v>73</v>
      </c>
      <c r="D32" s="121" t="s">
        <v>97</v>
      </c>
      <c r="E32" s="122" t="s">
        <v>106</v>
      </c>
      <c r="F32" s="125">
        <v>180.5</v>
      </c>
      <c r="G32" s="25"/>
      <c r="H32" s="2">
        <f>ROUND(_xlfn.IFERROR(F32*G32," - "),2)</f>
        <v>0</v>
      </c>
      <c r="I32" s="124" t="e">
        <f t="shared" si="0"/>
        <v>#DIV/0!</v>
      </c>
      <c r="J32" s="5"/>
    </row>
    <row r="33" spans="1:10" ht="25.5" outlineLevel="1">
      <c r="A33" s="3" t="s">
        <v>71</v>
      </c>
      <c r="B33" s="129">
        <v>94263</v>
      </c>
      <c r="C33" s="120" t="s">
        <v>81</v>
      </c>
      <c r="D33" s="121" t="s">
        <v>98</v>
      </c>
      <c r="E33" s="122" t="s">
        <v>15</v>
      </c>
      <c r="F33" s="125">
        <v>6</v>
      </c>
      <c r="G33" s="25"/>
      <c r="H33" s="2">
        <f>ROUND(_xlfn.IFERROR(F33*G33," - "),2)</f>
        <v>0</v>
      </c>
      <c r="I33" s="124" t="e">
        <f t="shared" si="0"/>
        <v>#DIV/0!</v>
      </c>
      <c r="J33" s="5"/>
    </row>
    <row r="34" spans="1:10" ht="25.5" outlineLevel="1">
      <c r="A34" s="3" t="s">
        <v>72</v>
      </c>
      <c r="B34" s="129">
        <v>94264</v>
      </c>
      <c r="C34" s="120" t="s">
        <v>81</v>
      </c>
      <c r="D34" s="121" t="s">
        <v>99</v>
      </c>
      <c r="E34" s="122" t="s">
        <v>15</v>
      </c>
      <c r="F34" s="125">
        <v>5</v>
      </c>
      <c r="G34" s="25"/>
      <c r="H34" s="2">
        <f>ROUND(_xlfn.IFERROR(F34*G34," - "),2)</f>
        <v>0</v>
      </c>
      <c r="I34" s="124" t="e">
        <f t="shared" si="0"/>
        <v>#DIV/0!</v>
      </c>
      <c r="J34" s="5"/>
    </row>
    <row r="35" spans="1:10" ht="25.5" outlineLevel="1">
      <c r="A35" s="3" t="s">
        <v>75</v>
      </c>
      <c r="B35" s="129" t="s">
        <v>29</v>
      </c>
      <c r="C35" s="120" t="s">
        <v>82</v>
      </c>
      <c r="D35" s="121" t="s">
        <v>100</v>
      </c>
      <c r="E35" s="122" t="s">
        <v>2</v>
      </c>
      <c r="F35" s="125">
        <v>4.55</v>
      </c>
      <c r="G35" s="25"/>
      <c r="H35" s="2">
        <f>ROUND(_xlfn.IFERROR(F35*G35," - "),2)</f>
        <v>0</v>
      </c>
      <c r="I35" s="124" t="e">
        <f t="shared" si="0"/>
        <v>#DIV/0!</v>
      </c>
      <c r="J35" s="5"/>
    </row>
    <row r="36" spans="1:10" ht="12.75" outlineLevel="1">
      <c r="A36" s="3" t="s">
        <v>76</v>
      </c>
      <c r="B36" s="129" t="s">
        <v>35</v>
      </c>
      <c r="C36" s="120" t="s">
        <v>82</v>
      </c>
      <c r="D36" s="121" t="s">
        <v>36</v>
      </c>
      <c r="E36" s="122" t="s">
        <v>2</v>
      </c>
      <c r="F36" s="125">
        <v>13.65</v>
      </c>
      <c r="G36" s="25"/>
      <c r="H36" s="2">
        <f>ROUND(_xlfn.IFERROR(F36*G36," - "),2)</f>
        <v>0</v>
      </c>
      <c r="I36" s="124" t="e">
        <f t="shared" si="0"/>
        <v>#DIV/0!</v>
      </c>
      <c r="J36" s="5"/>
    </row>
    <row r="37" spans="1:10" ht="12.75" outlineLevel="1">
      <c r="A37" s="3" t="s">
        <v>77</v>
      </c>
      <c r="B37" s="129" t="s">
        <v>37</v>
      </c>
      <c r="C37" s="120" t="s">
        <v>82</v>
      </c>
      <c r="D37" s="121" t="s">
        <v>101</v>
      </c>
      <c r="E37" s="122" t="s">
        <v>2</v>
      </c>
      <c r="F37" s="125">
        <v>13.65</v>
      </c>
      <c r="G37" s="25"/>
      <c r="H37" s="2">
        <f>ROUND(_xlfn.IFERROR(F37*G37," - "),2)</f>
        <v>0</v>
      </c>
      <c r="I37" s="124" t="e">
        <f t="shared" si="0"/>
        <v>#DIV/0!</v>
      </c>
      <c r="J37" s="5"/>
    </row>
    <row r="38" spans="1:10" ht="25.5" outlineLevel="1">
      <c r="A38" s="3" t="s">
        <v>79</v>
      </c>
      <c r="B38" s="127">
        <v>158001</v>
      </c>
      <c r="C38" s="120" t="s">
        <v>73</v>
      </c>
      <c r="D38" s="121" t="s">
        <v>102</v>
      </c>
      <c r="E38" s="122" t="s">
        <v>106</v>
      </c>
      <c r="F38" s="125">
        <v>1481.21</v>
      </c>
      <c r="G38" s="25"/>
      <c r="H38" s="2">
        <f>ROUND(_xlfn.IFERROR(F38*G38," - "),2)</f>
        <v>0</v>
      </c>
      <c r="I38" s="124" t="e">
        <f t="shared" si="0"/>
        <v>#DIV/0!</v>
      </c>
      <c r="J38" s="5"/>
    </row>
    <row r="39" spans="1:10" ht="26.25" outlineLevel="1" thickBot="1">
      <c r="A39" s="3" t="s">
        <v>80</v>
      </c>
      <c r="B39" s="127" t="s">
        <v>40</v>
      </c>
      <c r="C39" s="120" t="s">
        <v>82</v>
      </c>
      <c r="D39" s="121" t="s">
        <v>103</v>
      </c>
      <c r="E39" s="122" t="s">
        <v>31</v>
      </c>
      <c r="F39" s="125">
        <v>4</v>
      </c>
      <c r="G39" s="25"/>
      <c r="H39" s="2">
        <f>ROUND(_xlfn.IFERROR(F39*G39," - "),2)</f>
        <v>0</v>
      </c>
      <c r="I39" s="124" t="e">
        <f t="shared" si="0"/>
        <v>#DIV/0!</v>
      </c>
      <c r="J39" s="5"/>
    </row>
    <row r="40" spans="1:9" s="9" customFormat="1" ht="18.75" thickBot="1">
      <c r="A40" s="130" t="s">
        <v>44</v>
      </c>
      <c r="B40" s="131"/>
      <c r="C40" s="131"/>
      <c r="D40" s="132"/>
      <c r="E40" s="133"/>
      <c r="F40" s="134"/>
      <c r="G40" s="135">
        <f>ROUND(SUM(E14),2)</f>
        <v>0</v>
      </c>
      <c r="H40" s="135"/>
      <c r="I40" s="136" t="e">
        <f>SUM(H17:H39)/G40</f>
        <v>#DIV/0!</v>
      </c>
    </row>
    <row r="41" spans="1:9" s="9" customFormat="1" ht="18.75" thickBot="1">
      <c r="A41" s="130" t="s">
        <v>47</v>
      </c>
      <c r="B41" s="131"/>
      <c r="C41" s="131"/>
      <c r="D41" s="132"/>
      <c r="E41" s="133"/>
      <c r="F41" s="26" t="s">
        <v>107</v>
      </c>
      <c r="G41" s="135" t="e">
        <f>ROUND(G40*(1+F41),2)</f>
        <v>#VALUE!</v>
      </c>
      <c r="H41" s="135"/>
      <c r="I41" s="136" t="e">
        <f>SUM(H17:H39)*(1+F41)/G41</f>
        <v>#VALUE!</v>
      </c>
    </row>
    <row r="42" spans="1:10" ht="25.5">
      <c r="A42" s="144" t="s">
        <v>48</v>
      </c>
      <c r="B42" s="145"/>
      <c r="C42" s="145"/>
      <c r="D42" s="146"/>
      <c r="E42" s="147"/>
      <c r="F42" s="148"/>
      <c r="G42" s="147"/>
      <c r="H42" s="149"/>
      <c r="I42" s="150"/>
      <c r="J42" s="5"/>
    </row>
    <row r="43" spans="1:10" ht="15">
      <c r="A43" s="15"/>
      <c r="B43" s="27"/>
      <c r="C43" s="28"/>
      <c r="D43" s="29"/>
      <c r="E43" s="30"/>
      <c r="F43" s="31"/>
      <c r="G43" s="30"/>
      <c r="H43" s="32"/>
      <c r="I43" s="30"/>
      <c r="J43" s="5"/>
    </row>
    <row r="44" spans="1:10" ht="15">
      <c r="A44" s="27"/>
      <c r="B44" s="27"/>
      <c r="C44" s="28"/>
      <c r="D44" s="29"/>
      <c r="E44" s="33"/>
      <c r="F44" s="31"/>
      <c r="G44" s="33"/>
      <c r="H44" s="33"/>
      <c r="I44" s="33"/>
      <c r="J44" s="5"/>
    </row>
    <row r="45" spans="1:10" ht="12.75">
      <c r="A45" s="34"/>
      <c r="B45" s="34"/>
      <c r="C45" s="35"/>
      <c r="D45" s="24"/>
      <c r="E45" s="36"/>
      <c r="F45" s="37"/>
      <c r="G45" s="38"/>
      <c r="H45" s="37"/>
      <c r="I45" s="39"/>
      <c r="J45" s="40"/>
    </row>
    <row r="46" spans="1:10" ht="15.75">
      <c r="A46" s="41"/>
      <c r="B46" s="24"/>
      <c r="C46" s="42"/>
      <c r="D46" s="43"/>
      <c r="E46" s="44"/>
      <c r="F46" s="44"/>
      <c r="G46" s="44"/>
      <c r="H46" s="44"/>
      <c r="I46" s="45"/>
      <c r="J46" s="5"/>
    </row>
    <row r="47" spans="1:10" ht="15">
      <c r="A47" s="41"/>
      <c r="B47" s="24"/>
      <c r="C47" s="42"/>
      <c r="D47" s="46"/>
      <c r="E47" s="47"/>
      <c r="F47" s="47"/>
      <c r="G47" s="47"/>
      <c r="H47" s="47"/>
      <c r="I47" s="39"/>
      <c r="J47" s="5"/>
    </row>
    <row r="48" spans="1:10" ht="15">
      <c r="A48" s="41"/>
      <c r="B48" s="24"/>
      <c r="C48" s="42"/>
      <c r="D48" s="30"/>
      <c r="E48" s="47"/>
      <c r="F48" s="47"/>
      <c r="G48" s="47"/>
      <c r="H48" s="47"/>
      <c r="I48" s="33"/>
      <c r="J48" s="5"/>
    </row>
    <row r="49" spans="1:10" ht="12.75">
      <c r="A49" s="24"/>
      <c r="B49" s="24"/>
      <c r="C49" s="42"/>
      <c r="D49" s="48"/>
      <c r="E49" s="5"/>
      <c r="F49" s="49"/>
      <c r="G49" s="50"/>
      <c r="H49" s="49"/>
      <c r="I49" s="40"/>
      <c r="J49" s="5"/>
    </row>
    <row r="50" spans="5:10" ht="12.75">
      <c r="E50" s="16"/>
      <c r="G50" s="53"/>
      <c r="I50" s="45"/>
      <c r="J50" s="5"/>
    </row>
    <row r="51" spans="5:9" ht="12.75">
      <c r="E51" s="16"/>
      <c r="G51" s="53"/>
      <c r="I51" s="45"/>
    </row>
    <row r="52" spans="4:8" ht="15.75">
      <c r="D52" s="55"/>
      <c r="E52" s="56"/>
      <c r="F52" s="56"/>
      <c r="G52" s="57"/>
      <c r="H52" s="56"/>
    </row>
    <row r="53" spans="4:8" ht="12.75">
      <c r="D53" s="30"/>
      <c r="E53" s="59"/>
      <c r="F53" s="59"/>
      <c r="G53" s="60"/>
      <c r="H53" s="61"/>
    </row>
    <row r="54" spans="1:8" ht="12.75">
      <c r="A54" s="5"/>
      <c r="B54" s="5"/>
      <c r="C54" s="5"/>
      <c r="D54" s="30"/>
      <c r="E54" s="59"/>
      <c r="F54" s="59"/>
      <c r="G54" s="60"/>
      <c r="H54" s="61"/>
    </row>
    <row r="55" spans="1:3" ht="12.75">
      <c r="A55" s="5"/>
      <c r="B55" s="5"/>
      <c r="C55" s="5"/>
    </row>
    <row r="56" spans="1:8" ht="15.75">
      <c r="A56" s="5"/>
      <c r="B56" s="5"/>
      <c r="C56" s="5"/>
      <c r="F56" s="57"/>
      <c r="G56" s="57"/>
      <c r="H56" s="56"/>
    </row>
    <row r="57" spans="1:8" ht="12.75">
      <c r="A57" s="5"/>
      <c r="B57" s="5"/>
      <c r="C57" s="5"/>
      <c r="F57" s="60"/>
      <c r="G57" s="60"/>
      <c r="H57" s="59"/>
    </row>
    <row r="58" spans="1:8" ht="12.75">
      <c r="A58" s="5"/>
      <c r="B58" s="5"/>
      <c r="C58" s="5"/>
      <c r="F58" s="60"/>
      <c r="G58" s="60"/>
      <c r="H58" s="59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5" spans="1:10" ht="12.75">
      <c r="A75" s="5"/>
      <c r="B75" s="5"/>
      <c r="C75" s="1"/>
      <c r="D75" s="51"/>
      <c r="E75" s="53"/>
      <c r="F75" s="62"/>
      <c r="G75" s="54"/>
      <c r="H75" s="58"/>
      <c r="I75" s="1"/>
      <c r="J75" s="5"/>
    </row>
    <row r="76" spans="1:10" ht="12.75">
      <c r="A76" s="5"/>
      <c r="B76" s="5"/>
      <c r="C76" s="1"/>
      <c r="D76" s="51"/>
      <c r="E76" s="53"/>
      <c r="F76" s="62"/>
      <c r="G76" s="54"/>
      <c r="H76" s="58"/>
      <c r="I76" s="1"/>
      <c r="J76" s="5"/>
    </row>
    <row r="77" spans="1:10" ht="12.75">
      <c r="A77" s="5"/>
      <c r="B77" s="5"/>
      <c r="C77" s="1"/>
      <c r="D77" s="51"/>
      <c r="E77" s="53"/>
      <c r="F77" s="62"/>
      <c r="G77" s="54"/>
      <c r="H77" s="58"/>
      <c r="I77" s="1"/>
      <c r="J77" s="5"/>
    </row>
    <row r="78" spans="1:10" ht="12.75">
      <c r="A78" s="5"/>
      <c r="B78" s="5"/>
      <c r="C78" s="1"/>
      <c r="D78" s="51"/>
      <c r="E78" s="53"/>
      <c r="F78" s="62"/>
      <c r="G78" s="54"/>
      <c r="H78" s="58"/>
      <c r="I78" s="1"/>
      <c r="J78" s="5"/>
    </row>
    <row r="79" spans="1:10" ht="12.75">
      <c r="A79" s="5"/>
      <c r="B79" s="5"/>
      <c r="C79" s="1"/>
      <c r="D79" s="51"/>
      <c r="E79" s="53"/>
      <c r="F79" s="62"/>
      <c r="G79" s="54"/>
      <c r="H79" s="58"/>
      <c r="I79" s="1"/>
      <c r="J79" s="5"/>
    </row>
    <row r="80" spans="1:10" ht="12.75">
      <c r="A80" s="5"/>
      <c r="B80" s="5"/>
      <c r="C80" s="1"/>
      <c r="D80" s="51"/>
      <c r="E80" s="53"/>
      <c r="F80" s="62"/>
      <c r="G80" s="54"/>
      <c r="H80" s="58"/>
      <c r="I80" s="1"/>
      <c r="J80" s="5"/>
    </row>
    <row r="81" spans="1:10" ht="12.75">
      <c r="A81" s="5"/>
      <c r="B81" s="5"/>
      <c r="C81" s="1"/>
      <c r="D81" s="51"/>
      <c r="E81" s="53"/>
      <c r="F81" s="62"/>
      <c r="G81" s="54"/>
      <c r="H81" s="58"/>
      <c r="I81" s="1"/>
      <c r="J81" s="5"/>
    </row>
    <row r="82" spans="1:10" ht="12.75">
      <c r="A82" s="5"/>
      <c r="B82" s="5"/>
      <c r="C82" s="1"/>
      <c r="D82" s="51"/>
      <c r="E82" s="53"/>
      <c r="F82" s="62"/>
      <c r="G82" s="54"/>
      <c r="H82" s="58"/>
      <c r="I82" s="1"/>
      <c r="J82" s="5"/>
    </row>
    <row r="83" spans="1:10" ht="12.75">
      <c r="A83" s="5"/>
      <c r="B83" s="5"/>
      <c r="C83" s="1"/>
      <c r="D83" s="51"/>
      <c r="E83" s="53"/>
      <c r="F83" s="62"/>
      <c r="G83" s="54"/>
      <c r="H83" s="58"/>
      <c r="I83" s="1"/>
      <c r="J83" s="5"/>
    </row>
    <row r="84" spans="1:10" ht="12.75">
      <c r="A84" s="5"/>
      <c r="B84" s="5"/>
      <c r="C84" s="1"/>
      <c r="D84" s="51"/>
      <c r="E84" s="53"/>
      <c r="F84" s="62"/>
      <c r="G84" s="54"/>
      <c r="H84" s="58"/>
      <c r="I84" s="1"/>
      <c r="J84" s="5"/>
    </row>
    <row r="85" spans="1:10" ht="12.75">
      <c r="A85" s="5"/>
      <c r="B85" s="5"/>
      <c r="C85" s="1"/>
      <c r="D85" s="51"/>
      <c r="E85" s="53"/>
      <c r="F85" s="62"/>
      <c r="G85" s="54"/>
      <c r="H85" s="58"/>
      <c r="I85" s="1"/>
      <c r="J85" s="5"/>
    </row>
    <row r="86" spans="1:10" ht="12.75">
      <c r="A86" s="5"/>
      <c r="B86" s="5"/>
      <c r="C86" s="1"/>
      <c r="D86" s="51"/>
      <c r="E86" s="53"/>
      <c r="F86" s="62"/>
      <c r="G86" s="54"/>
      <c r="H86" s="58"/>
      <c r="I86" s="1"/>
      <c r="J86" s="5"/>
    </row>
    <row r="87" spans="1:10" ht="12.75">
      <c r="A87" s="5"/>
      <c r="B87" s="5"/>
      <c r="C87" s="1"/>
      <c r="D87" s="51"/>
      <c r="E87" s="53"/>
      <c r="F87" s="62"/>
      <c r="G87" s="54"/>
      <c r="H87" s="58"/>
      <c r="I87" s="1"/>
      <c r="J87" s="5"/>
    </row>
  </sheetData>
  <sheetProtection password="AA8D" sheet="1" formatCells="0" formatColumns="0" formatRows="0" selectLockedCells="1"/>
  <autoFilter ref="A13:J49"/>
  <mergeCells count="13">
    <mergeCell ref="G41:H41"/>
    <mergeCell ref="G40:H40"/>
    <mergeCell ref="C5:E5"/>
    <mergeCell ref="C7:E7"/>
    <mergeCell ref="C9:E9"/>
    <mergeCell ref="C11:E11"/>
    <mergeCell ref="A22:B22"/>
    <mergeCell ref="A17:B17"/>
    <mergeCell ref="A14:B14"/>
    <mergeCell ref="F7:G7"/>
    <mergeCell ref="F9:G9"/>
    <mergeCell ref="F11:G11"/>
    <mergeCell ref="A15:B15"/>
  </mergeCells>
  <printOptions horizontalCentered="1"/>
  <pageMargins left="0.2362204724409449" right="0.2362204724409449" top="0.3937007874015748" bottom="0.3937007874015748" header="0.5118110236220472" footer="0.31496062992125984"/>
  <pageSetup fitToHeight="0" fitToWidth="1" horizontalDpi="600" verticalDpi="600" orientation="landscape" paperSize="9" scale="75" r:id="rId1"/>
  <headerFooter alignWithMargins="0">
    <oddFooter>&amp;R&amp;9PÁG. &amp;P/&amp;N</oddFooter>
  </headerFooter>
  <rowBreaks count="1" manualBreakCount="1">
    <brk id="3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70" zoomScaleNormal="40" zoomScaleSheetLayoutView="70" workbookViewId="0" topLeftCell="A1">
      <selection activeCell="F17" sqref="F17"/>
    </sheetView>
  </sheetViews>
  <sheetFormatPr defaultColWidth="9.140625" defaultRowHeight="12.75"/>
  <cols>
    <col min="1" max="1" width="16.7109375" style="160" customWidth="1"/>
    <col min="2" max="2" width="65.57421875" style="160" customWidth="1"/>
    <col min="3" max="3" width="12.28125" style="166" customWidth="1"/>
    <col min="4" max="4" width="26.57421875" style="168" customWidth="1"/>
    <col min="5" max="6" width="25.7109375" style="160" bestFit="1" customWidth="1"/>
    <col min="7" max="8" width="9.140625" style="160" customWidth="1"/>
    <col min="9" max="16384" width="9.140625" style="160" customWidth="1"/>
  </cols>
  <sheetData>
    <row r="1" spans="1:4" s="154" customFormat="1" ht="30.75" customHeight="1">
      <c r="A1" s="153"/>
      <c r="B1" s="153"/>
      <c r="C1" s="153"/>
      <c r="D1" s="153"/>
    </row>
    <row r="2" spans="1:4" s="154" customFormat="1" ht="22.5" customHeight="1">
      <c r="A2" s="140"/>
      <c r="B2" s="140"/>
      <c r="C2" s="140"/>
      <c r="D2" s="140"/>
    </row>
    <row r="3" spans="3:4" s="154" customFormat="1" ht="9.75" customHeight="1">
      <c r="C3" s="140"/>
      <c r="D3" s="140"/>
    </row>
    <row r="4" spans="1:4" s="154" customFormat="1" ht="18">
      <c r="A4" s="142"/>
      <c r="B4" s="142"/>
      <c r="C4" s="142"/>
      <c r="D4" s="142"/>
    </row>
    <row r="5" spans="1:4" s="154" customFormat="1" ht="25.5" customHeight="1" thickBot="1">
      <c r="A5" s="15"/>
      <c r="B5" s="15"/>
      <c r="C5" s="155"/>
      <c r="D5" s="156"/>
    </row>
    <row r="6" spans="1:6" s="15" customFormat="1" ht="7.5" customHeight="1">
      <c r="A6" s="176"/>
      <c r="B6" s="177"/>
      <c r="C6" s="177"/>
      <c r="D6" s="177"/>
      <c r="E6" s="177"/>
      <c r="F6" s="177"/>
    </row>
    <row r="7" spans="1:6" s="157" customFormat="1" ht="15.75" customHeight="1">
      <c r="A7" s="66" t="s">
        <v>0</v>
      </c>
      <c r="B7" s="178" t="str">
        <f>Orçamento!C5</f>
        <v>PASSARELA 01 - ESTAÇÃO CARDOSO</v>
      </c>
      <c r="C7" s="178"/>
      <c r="D7" s="178"/>
      <c r="E7" s="179"/>
      <c r="F7" s="179"/>
    </row>
    <row r="8" spans="1:6" s="157" customFormat="1" ht="6" customHeight="1">
      <c r="A8" s="180"/>
      <c r="B8" s="181"/>
      <c r="C8" s="182"/>
      <c r="D8" s="182"/>
      <c r="E8" s="183"/>
      <c r="F8" s="183"/>
    </row>
    <row r="9" spans="1:6" s="157" customFormat="1" ht="15.75" customHeight="1">
      <c r="A9" s="73" t="str">
        <f>CONCATENATE(Orçamento!A7," ",Orçamento!C7)</f>
        <v>Tipo de Intervenção:  REFORMA E ADEQUAÇÃO </v>
      </c>
      <c r="B9" s="182"/>
      <c r="C9" s="74"/>
      <c r="D9" s="74"/>
      <c r="E9" s="184"/>
      <c r="F9" s="184"/>
    </row>
    <row r="10" spans="1:6" s="157" customFormat="1" ht="6" customHeight="1">
      <c r="A10" s="66"/>
      <c r="B10" s="182"/>
      <c r="C10" s="182"/>
      <c r="D10" s="182"/>
      <c r="E10" s="183"/>
      <c r="F10" s="183"/>
    </row>
    <row r="11" spans="1:6" s="157" customFormat="1" ht="15.75" customHeight="1">
      <c r="A11" s="73" t="s">
        <v>3</v>
      </c>
      <c r="B11" s="74" t="str">
        <f>Orçamento!C9</f>
        <v>RUA NELSON FERREIRA DA COSTA, VILA DOUTOR CARDOSO, ITAPEVI - SP</v>
      </c>
      <c r="C11" s="185"/>
      <c r="D11" s="185"/>
      <c r="E11" s="179"/>
      <c r="F11" s="179"/>
    </row>
    <row r="12" spans="1:6" s="15" customFormat="1" ht="6" customHeight="1" thickBot="1">
      <c r="A12" s="186"/>
      <c r="B12" s="187"/>
      <c r="C12" s="187"/>
      <c r="D12" s="187"/>
      <c r="E12" s="137"/>
      <c r="F12" s="137"/>
    </row>
    <row r="13" spans="1:6" s="158" customFormat="1" ht="12" customHeight="1" thickBot="1">
      <c r="A13" s="188"/>
      <c r="B13" s="177"/>
      <c r="C13" s="177"/>
      <c r="D13" s="177"/>
      <c r="E13" s="177"/>
      <c r="F13" s="177"/>
    </row>
    <row r="14" spans="1:6" s="159" customFormat="1" ht="18.75" thickBot="1">
      <c r="A14" s="189" t="s">
        <v>21</v>
      </c>
      <c r="B14" s="190" t="s">
        <v>22</v>
      </c>
      <c r="C14" s="191" t="s">
        <v>23</v>
      </c>
      <c r="D14" s="191" t="s">
        <v>24</v>
      </c>
      <c r="E14" s="192">
        <v>1</v>
      </c>
      <c r="F14" s="192">
        <v>2</v>
      </c>
    </row>
    <row r="15" spans="1:6" s="159" customFormat="1" ht="18.75" thickBot="1">
      <c r="A15" s="189"/>
      <c r="B15" s="190"/>
      <c r="C15" s="193" t="s">
        <v>11</v>
      </c>
      <c r="D15" s="193" t="s">
        <v>12</v>
      </c>
      <c r="E15" s="194"/>
      <c r="F15" s="194"/>
    </row>
    <row r="16" spans="1:6" ht="12" customHeight="1" thickBot="1">
      <c r="A16" s="195"/>
      <c r="B16" s="195"/>
      <c r="C16" s="195"/>
      <c r="D16" s="195"/>
      <c r="E16" s="195"/>
      <c r="F16" s="195"/>
    </row>
    <row r="17" spans="1:7" ht="23.25" customHeight="1">
      <c r="A17" s="196">
        <f>Orçamento!A14</f>
        <v>1</v>
      </c>
      <c r="B17" s="197" t="str">
        <f>VLOOKUP(A17,Orçamento!$A$14:$I$39,4,FALSE)</f>
        <v>REFORMA DA PASSARELA - ACESSIBILIDADE</v>
      </c>
      <c r="C17" s="198" t="e">
        <f>VLOOKUP(B17,Orçamento!$D$14:$I$39,6,FALSE)</f>
        <v>#DIV/0!</v>
      </c>
      <c r="D17" s="199" t="e">
        <f>Resumo!D16</f>
        <v>#VALUE!</v>
      </c>
      <c r="E17" s="161">
        <v>0</v>
      </c>
      <c r="F17" s="161">
        <v>0</v>
      </c>
      <c r="G17" s="162">
        <f>SUM(E17:F17)</f>
        <v>0</v>
      </c>
    </row>
    <row r="18" spans="1:7" ht="14.25" customHeight="1" thickBot="1">
      <c r="A18" s="200"/>
      <c r="B18" s="201"/>
      <c r="C18" s="202"/>
      <c r="D18" s="203"/>
      <c r="E18" s="204" t="e">
        <f>E17*$D17</f>
        <v>#VALUE!</v>
      </c>
      <c r="F18" s="204" t="e">
        <f>F17*$D17</f>
        <v>#VALUE!</v>
      </c>
      <c r="G18" s="162"/>
    </row>
    <row r="19" spans="1:8" s="163" customFormat="1" ht="12" customHeight="1" thickBot="1">
      <c r="A19" s="205"/>
      <c r="B19" s="206"/>
      <c r="C19" s="207"/>
      <c r="D19" s="207"/>
      <c r="E19" s="208"/>
      <c r="F19" s="208"/>
      <c r="G19" s="160"/>
      <c r="H19" s="160"/>
    </row>
    <row r="20" spans="1:6" ht="9.75" customHeight="1" thickBot="1">
      <c r="A20" s="209"/>
      <c r="B20" s="210" t="s">
        <v>25</v>
      </c>
      <c r="C20" s="211" t="e">
        <f>SUM(C17:C18)</f>
        <v>#DIV/0!</v>
      </c>
      <c r="D20" s="212" t="e">
        <f>SUM(D17:D18)</f>
        <v>#VALUE!</v>
      </c>
      <c r="E20" s="213" t="e">
        <f>(E18)</f>
        <v>#VALUE!</v>
      </c>
      <c r="F20" s="213" t="e">
        <f>(F18)</f>
        <v>#VALUE!</v>
      </c>
    </row>
    <row r="21" spans="1:6" ht="9.75" customHeight="1" thickBot="1">
      <c r="A21" s="209"/>
      <c r="B21" s="210"/>
      <c r="C21" s="211"/>
      <c r="D21" s="212"/>
      <c r="E21" s="214"/>
      <c r="F21" s="214"/>
    </row>
    <row r="22" spans="1:6" ht="9.75" customHeight="1" thickBot="1">
      <c r="A22" s="209"/>
      <c r="B22" s="210"/>
      <c r="C22" s="211"/>
      <c r="D22" s="212"/>
      <c r="E22" s="215"/>
      <c r="F22" s="215"/>
    </row>
    <row r="23" spans="1:6" ht="13.5" customHeight="1" thickBot="1">
      <c r="A23" s="216"/>
      <c r="B23" s="217" t="s">
        <v>26</v>
      </c>
      <c r="C23" s="218" t="e">
        <f>D23/D20</f>
        <v>#VALUE!</v>
      </c>
      <c r="D23" s="219" t="e">
        <f>SUM(E20:F22)</f>
        <v>#VALUE!</v>
      </c>
      <c r="E23" s="220" t="e">
        <f>E20</f>
        <v>#VALUE!</v>
      </c>
      <c r="F23" s="220" t="e">
        <f>E23+F20</f>
        <v>#VALUE!</v>
      </c>
    </row>
    <row r="24" spans="1:6" ht="13.5" customHeight="1" thickBot="1">
      <c r="A24" s="216"/>
      <c r="B24" s="217"/>
      <c r="C24" s="218"/>
      <c r="D24" s="219"/>
      <c r="E24" s="220"/>
      <c r="F24" s="220"/>
    </row>
    <row r="25" spans="1:6" ht="13.5" customHeight="1" thickBot="1">
      <c r="A25" s="221"/>
      <c r="B25" s="222"/>
      <c r="C25" s="223"/>
      <c r="D25" s="224"/>
      <c r="E25" s="225"/>
      <c r="F25" s="225"/>
    </row>
    <row r="26" spans="1:6" ht="12.75">
      <c r="A26" s="164"/>
      <c r="B26" s="164"/>
      <c r="C26" s="164"/>
      <c r="D26" s="164"/>
      <c r="E26" s="164"/>
      <c r="F26" s="164"/>
    </row>
    <row r="27" spans="1:6" ht="14.25">
      <c r="A27" s="165"/>
      <c r="B27" s="164"/>
      <c r="C27" s="164"/>
      <c r="D27" s="164"/>
      <c r="E27" s="164"/>
      <c r="F27" s="164"/>
    </row>
    <row r="28" ht="12.75">
      <c r="D28" s="166"/>
    </row>
    <row r="29" ht="12.75">
      <c r="B29" s="167"/>
    </row>
    <row r="30" ht="12.75">
      <c r="B30" s="167"/>
    </row>
    <row r="31" spans="2:6" ht="12.75" customHeight="1">
      <c r="B31" s="24"/>
      <c r="C31" s="169"/>
      <c r="D31" s="169"/>
      <c r="E31" s="23"/>
      <c r="F31" s="23"/>
    </row>
    <row r="32" spans="2:6" ht="15.75">
      <c r="B32" s="55"/>
      <c r="C32" s="170"/>
      <c r="D32" s="170"/>
      <c r="E32" s="171"/>
      <c r="F32" s="171"/>
    </row>
    <row r="33" spans="2:6" ht="12.75" customHeight="1">
      <c r="B33" s="30"/>
      <c r="C33" s="172"/>
      <c r="D33" s="172"/>
      <c r="E33" s="173"/>
      <c r="F33" s="173"/>
    </row>
    <row r="34" spans="2:6" ht="12.75" customHeight="1">
      <c r="B34" s="30"/>
      <c r="C34" s="172"/>
      <c r="D34" s="172"/>
      <c r="E34" s="174"/>
      <c r="F34" s="174"/>
    </row>
    <row r="35" spans="2:6" ht="12.75">
      <c r="B35" s="48"/>
      <c r="C35" s="175"/>
      <c r="D35" s="175"/>
      <c r="E35" s="174"/>
      <c r="F35" s="174"/>
    </row>
  </sheetData>
  <sheetProtection password="AA8D" sheet="1" formatCells="0" formatColumns="0" formatRows="0" selectLockedCells="1"/>
  <mergeCells count="27">
    <mergeCell ref="B7:D7"/>
    <mergeCell ref="A17:A18"/>
    <mergeCell ref="B17:B18"/>
    <mergeCell ref="A14:A15"/>
    <mergeCell ref="E23:E25"/>
    <mergeCell ref="B14:B15"/>
    <mergeCell ref="C17:C18"/>
    <mergeCell ref="D17:D18"/>
    <mergeCell ref="C34:D34"/>
    <mergeCell ref="F14:F15"/>
    <mergeCell ref="E14:E15"/>
    <mergeCell ref="C35:D35"/>
    <mergeCell ref="C31:D31"/>
    <mergeCell ref="B20:B22"/>
    <mergeCell ref="C32:D32"/>
    <mergeCell ref="C33:D33"/>
    <mergeCell ref="C23:C25"/>
    <mergeCell ref="A20:A22"/>
    <mergeCell ref="F23:F25"/>
    <mergeCell ref="C20:C22"/>
    <mergeCell ref="D20:D22"/>
    <mergeCell ref="F20:F22"/>
    <mergeCell ref="A23:A25"/>
    <mergeCell ref="B23:B25"/>
    <mergeCell ref="D23:D25"/>
    <mergeCell ref="E20:E22"/>
  </mergeCells>
  <conditionalFormatting sqref="F17">
    <cfRule type="cellIs" priority="11661" dxfId="1" operator="equal" stopIfTrue="1">
      <formula>0</formula>
    </cfRule>
    <cfRule type="cellIs" priority="11662" dxfId="32" operator="greaterThan" stopIfTrue="1">
      <formula>0.0000001</formula>
    </cfRule>
  </conditionalFormatting>
  <conditionalFormatting sqref="F17">
    <cfRule type="cellIs" priority="11645" dxfId="1" operator="equal" stopIfTrue="1">
      <formula>0</formula>
    </cfRule>
    <cfRule type="cellIs" priority="11646" dxfId="33" operator="greaterThan" stopIfTrue="1">
      <formula>0.0000001</formula>
    </cfRule>
  </conditionalFormatting>
  <conditionalFormatting sqref="F17">
    <cfRule type="cellIs" priority="11643" dxfId="1" operator="equal" stopIfTrue="1">
      <formula>0</formula>
    </cfRule>
    <cfRule type="cellIs" priority="11644" dxfId="33" operator="greaterThan" stopIfTrue="1">
      <formula>0.0000001</formula>
    </cfRule>
  </conditionalFormatting>
  <conditionalFormatting sqref="F17">
    <cfRule type="cellIs" priority="11641" dxfId="1" operator="equal" stopIfTrue="1">
      <formula>0</formula>
    </cfRule>
    <cfRule type="cellIs" priority="11642" dxfId="34" operator="greaterThan" stopIfTrue="1">
      <formula>0.0000001</formula>
    </cfRule>
  </conditionalFormatting>
  <conditionalFormatting sqref="F17">
    <cfRule type="cellIs" priority="11639" dxfId="1" operator="equal" stopIfTrue="1">
      <formula>0</formula>
    </cfRule>
    <cfRule type="cellIs" priority="11640" dxfId="34" operator="greaterThan" stopIfTrue="1">
      <formula>0.0000001</formula>
    </cfRule>
  </conditionalFormatting>
  <conditionalFormatting sqref="F17">
    <cfRule type="cellIs" priority="11637" dxfId="1" operator="equal" stopIfTrue="1">
      <formula>0</formula>
    </cfRule>
    <cfRule type="cellIs" priority="11638" dxfId="33" operator="greaterThan" stopIfTrue="1">
      <formula>0.0000001</formula>
    </cfRule>
  </conditionalFormatting>
  <conditionalFormatting sqref="F17">
    <cfRule type="cellIs" priority="11635" dxfId="1" operator="equal" stopIfTrue="1">
      <formula>0</formula>
    </cfRule>
    <cfRule type="cellIs" priority="11636" dxfId="34" operator="greaterThan" stopIfTrue="1">
      <formula>0.0000001</formula>
    </cfRule>
  </conditionalFormatting>
  <conditionalFormatting sqref="F17">
    <cfRule type="cellIs" priority="11633" dxfId="1" operator="equal" stopIfTrue="1">
      <formula>0</formula>
    </cfRule>
    <cfRule type="cellIs" priority="11634" dxfId="34" operator="greaterThan" stopIfTrue="1">
      <formula>0.0000001</formula>
    </cfRule>
  </conditionalFormatting>
  <conditionalFormatting sqref="E17">
    <cfRule type="cellIs" priority="15" dxfId="1" operator="equal" stopIfTrue="1">
      <formula>0</formula>
    </cfRule>
    <cfRule type="cellIs" priority="16" dxfId="32" operator="greaterThan" stopIfTrue="1">
      <formula>0.0000001</formula>
    </cfRule>
  </conditionalFormatting>
  <conditionalFormatting sqref="E17">
    <cfRule type="cellIs" priority="13" dxfId="1" operator="equal" stopIfTrue="1">
      <formula>0</formula>
    </cfRule>
    <cfRule type="cellIs" priority="14" dxfId="33" operator="greaterThan" stopIfTrue="1">
      <formula>0.0000001</formula>
    </cfRule>
  </conditionalFormatting>
  <conditionalFormatting sqref="E17">
    <cfRule type="cellIs" priority="11" dxfId="1" operator="equal" stopIfTrue="1">
      <formula>0</formula>
    </cfRule>
    <cfRule type="cellIs" priority="12" dxfId="33" operator="greaterThan" stopIfTrue="1">
      <formula>0.0000001</formula>
    </cfRule>
  </conditionalFormatting>
  <conditionalFormatting sqref="E17">
    <cfRule type="cellIs" priority="9" dxfId="1" operator="equal" stopIfTrue="1">
      <formula>0</formula>
    </cfRule>
    <cfRule type="cellIs" priority="10" dxfId="34" operator="greaterThan" stopIfTrue="1">
      <formula>0.0000001</formula>
    </cfRule>
  </conditionalFormatting>
  <conditionalFormatting sqref="E17">
    <cfRule type="cellIs" priority="7" dxfId="1" operator="equal" stopIfTrue="1">
      <formula>0</formula>
    </cfRule>
    <cfRule type="cellIs" priority="8" dxfId="34" operator="greaterThan" stopIfTrue="1">
      <formula>0.0000001</formula>
    </cfRule>
  </conditionalFormatting>
  <conditionalFormatting sqref="E17">
    <cfRule type="cellIs" priority="5" dxfId="1" operator="equal" stopIfTrue="1">
      <formula>0</formula>
    </cfRule>
    <cfRule type="cellIs" priority="6" dxfId="33" operator="greaterThan" stopIfTrue="1">
      <formula>0.0000001</formula>
    </cfRule>
  </conditionalFormatting>
  <conditionalFormatting sqref="E17">
    <cfRule type="cellIs" priority="3" dxfId="1" operator="equal" stopIfTrue="1">
      <formula>0</formula>
    </cfRule>
    <cfRule type="cellIs" priority="4" dxfId="34" operator="greaterThan" stopIfTrue="1">
      <formula>0.0000001</formula>
    </cfRule>
  </conditionalFormatting>
  <conditionalFormatting sqref="E17">
    <cfRule type="cellIs" priority="1" dxfId="1" operator="equal" stopIfTrue="1">
      <formula>0</formula>
    </cfRule>
    <cfRule type="cellIs" priority="2" dxfId="34" operator="greaterThan" stopIfTrue="1">
      <formula>0.0000001</formula>
    </cfRule>
  </conditionalFormatting>
  <printOptions horizontalCentered="1"/>
  <pageMargins left="0.3937007874015748" right="0.3937007874015748" top="0.35433070866141736" bottom="0.35433070866141736" header="0.31496062992125984" footer="0.31496062992125984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SheetLayoutView="90" zoomScalePageLayoutView="0" workbookViewId="0" topLeftCell="A1">
      <selection activeCell="F6" sqref="F6"/>
    </sheetView>
  </sheetViews>
  <sheetFormatPr defaultColWidth="9.140625" defaultRowHeight="12.75"/>
  <cols>
    <col min="1" max="1" width="14.00390625" style="48" customWidth="1"/>
    <col min="2" max="2" width="79.28125" style="154" customWidth="1"/>
    <col min="3" max="4" width="25.8515625" style="234" customWidth="1"/>
    <col min="5" max="5" width="21.7109375" style="239" customWidth="1"/>
    <col min="6" max="16384" width="9.140625" style="226" customWidth="1"/>
  </cols>
  <sheetData>
    <row r="1" spans="1:5" ht="30.75" customHeight="1">
      <c r="A1" s="15"/>
      <c r="B1" s="153"/>
      <c r="C1" s="153"/>
      <c r="D1" s="153"/>
      <c r="E1" s="153"/>
    </row>
    <row r="2" spans="1:5" ht="12.75">
      <c r="A2" s="15"/>
      <c r="B2" s="140"/>
      <c r="C2" s="140"/>
      <c r="D2" s="140"/>
      <c r="E2" s="140"/>
    </row>
    <row r="3" spans="1:5" ht="9.75" customHeight="1">
      <c r="A3" s="15"/>
      <c r="B3" s="140"/>
      <c r="C3" s="140"/>
      <c r="D3" s="140"/>
      <c r="E3" s="140"/>
    </row>
    <row r="4" spans="1:5" ht="18">
      <c r="A4" s="15"/>
      <c r="B4" s="142"/>
      <c r="C4" s="142"/>
      <c r="D4" s="142"/>
      <c r="E4" s="142"/>
    </row>
    <row r="5" spans="1:5" ht="25.5" customHeight="1" thickBot="1">
      <c r="A5" s="227"/>
      <c r="B5" s="155"/>
      <c r="C5" s="228"/>
      <c r="D5" s="228"/>
      <c r="E5" s="228"/>
    </row>
    <row r="6" spans="1:5" s="229" customFormat="1" ht="16.5" customHeight="1">
      <c r="A6" s="240" t="s">
        <v>0</v>
      </c>
      <c r="B6" s="241" t="str">
        <f>Orçamento!C5</f>
        <v>PASSARELA 01 - ESTAÇÃO CARDOSO</v>
      </c>
      <c r="C6" s="242"/>
      <c r="D6" s="242"/>
      <c r="E6" s="243"/>
    </row>
    <row r="7" spans="1:5" s="229" customFormat="1" ht="7.5" customHeight="1">
      <c r="A7" s="244"/>
      <c r="B7" s="182"/>
      <c r="C7" s="245"/>
      <c r="D7" s="245"/>
      <c r="E7" s="246"/>
    </row>
    <row r="8" spans="1:5" s="229" customFormat="1" ht="18" customHeight="1">
      <c r="A8" s="247" t="e">
        <f>#REF!</f>
        <v>#REF!</v>
      </c>
      <c r="B8" s="178"/>
      <c r="C8" s="68"/>
      <c r="D8" s="248"/>
      <c r="E8" s="249"/>
    </row>
    <row r="9" spans="1:5" s="229" customFormat="1" ht="7.5" customHeight="1">
      <c r="A9" s="244"/>
      <c r="B9" s="182"/>
      <c r="C9" s="68"/>
      <c r="D9" s="250"/>
      <c r="E9" s="251"/>
    </row>
    <row r="10" spans="1:5" s="229" customFormat="1" ht="18" customHeight="1">
      <c r="A10" s="244" t="s">
        <v>3</v>
      </c>
      <c r="B10" s="79" t="str">
        <f>Orçamento!C9</f>
        <v>RUA NELSON FERREIRA DA COSTA, VILA DOUTOR CARDOSO, ITAPEVI - SP</v>
      </c>
      <c r="C10" s="68"/>
      <c r="D10" s="248"/>
      <c r="E10" s="252"/>
    </row>
    <row r="11" spans="1:5" s="229" customFormat="1" ht="7.5" customHeight="1">
      <c r="A11" s="244"/>
      <c r="B11" s="182"/>
      <c r="C11" s="68"/>
      <c r="D11" s="250"/>
      <c r="E11" s="251"/>
    </row>
    <row r="12" spans="1:5" s="229" customFormat="1" ht="18" customHeight="1">
      <c r="A12" s="244" t="s">
        <v>4</v>
      </c>
      <c r="B12" s="253" t="str">
        <f>Orçamento!C11</f>
        <v>CPOS 179 / FDE (Jul/20) / SINAPI (Set/20) / SIURB Edif (Jul/20)</v>
      </c>
      <c r="C12" s="68"/>
      <c r="D12" s="248"/>
      <c r="E12" s="254"/>
    </row>
    <row r="13" spans="1:5" ht="7.5" customHeight="1" thickBot="1">
      <c r="A13" s="255"/>
      <c r="B13" s="256"/>
      <c r="C13" s="256"/>
      <c r="D13" s="256"/>
      <c r="E13" s="257"/>
    </row>
    <row r="14" spans="1:5" ht="18" customHeight="1" thickBot="1">
      <c r="A14" s="258"/>
      <c r="B14" s="258"/>
      <c r="C14" s="258"/>
      <c r="D14" s="258"/>
      <c r="E14" s="258"/>
    </row>
    <row r="15" spans="1:5" s="230" customFormat="1" ht="39.75" customHeight="1">
      <c r="A15" s="259" t="s">
        <v>5</v>
      </c>
      <c r="B15" s="99" t="s">
        <v>7</v>
      </c>
      <c r="C15" s="260" t="s">
        <v>45</v>
      </c>
      <c r="D15" s="260" t="s">
        <v>46</v>
      </c>
      <c r="E15" s="261" t="s">
        <v>10</v>
      </c>
    </row>
    <row r="16" spans="1:5" s="231" customFormat="1" ht="19.5" customHeight="1">
      <c r="A16" s="262">
        <f>Orçamento!A14</f>
        <v>1</v>
      </c>
      <c r="B16" s="263" t="str">
        <f>VLOOKUP(A16,Orçamento!$A$14:$I$39,4,FALSE)</f>
        <v>REFORMA DA PASSARELA - ACESSIBILIDADE</v>
      </c>
      <c r="C16" s="264">
        <f>VLOOKUP(B16,Orçamento!$D$14:$I$39,2,FALSE)</f>
        <v>0</v>
      </c>
      <c r="D16" s="265" t="e">
        <f>C16*(1+Orçamento!$F$41)</f>
        <v>#VALUE!</v>
      </c>
      <c r="E16" s="266" t="e">
        <f>VLOOKUP(B16,Orçamento!$D$14:$I50,6,FALSE)</f>
        <v>#DIV/0!</v>
      </c>
    </row>
    <row r="17" spans="1:5" ht="27" customHeight="1" thickBot="1">
      <c r="A17" s="267" t="s">
        <v>42</v>
      </c>
      <c r="B17" s="267"/>
      <c r="C17" s="268">
        <f>SUM(C16:C16)</f>
        <v>0</v>
      </c>
      <c r="D17" s="268" t="e">
        <f>SUM(D16:D16)</f>
        <v>#VALUE!</v>
      </c>
      <c r="E17" s="269" t="e">
        <f>SUM(E16:E16)</f>
        <v>#DIV/0!</v>
      </c>
    </row>
    <row r="18" spans="1:5" ht="12.75" customHeight="1">
      <c r="A18" s="24"/>
      <c r="B18" s="24"/>
      <c r="C18" s="232"/>
      <c r="D18" s="232"/>
      <c r="E18" s="233"/>
    </row>
    <row r="19" spans="1:5" ht="12.75" customHeight="1">
      <c r="A19" s="24"/>
      <c r="B19" s="24"/>
      <c r="C19" s="232"/>
      <c r="D19" s="51"/>
      <c r="E19" s="233"/>
    </row>
    <row r="20" spans="1:5" ht="12.75" customHeight="1">
      <c r="A20" s="24"/>
      <c r="B20" s="24"/>
      <c r="D20" s="51"/>
      <c r="E20" s="233"/>
    </row>
    <row r="21" spans="1:5" ht="15" customHeight="1">
      <c r="A21" s="15"/>
      <c r="B21" s="15"/>
      <c r="E21" s="51"/>
    </row>
    <row r="22" spans="1:5" ht="12.75" customHeight="1">
      <c r="A22" s="24"/>
      <c r="B22" s="235"/>
      <c r="C22" s="232"/>
      <c r="D22" s="232"/>
      <c r="E22" s="233"/>
    </row>
    <row r="23" spans="1:5" ht="12.75" customHeight="1">
      <c r="A23" s="24"/>
      <c r="B23" s="24"/>
      <c r="C23" s="232"/>
      <c r="D23" s="232"/>
      <c r="E23" s="233"/>
    </row>
    <row r="24" spans="1:5" ht="12.75" customHeight="1">
      <c r="A24" s="24"/>
      <c r="B24" s="235"/>
      <c r="C24" s="232"/>
      <c r="D24" s="232"/>
      <c r="E24" s="233"/>
    </row>
    <row r="25" spans="1:5" ht="12.75" customHeight="1">
      <c r="A25" s="24"/>
      <c r="B25" s="24"/>
      <c r="C25" s="169"/>
      <c r="D25" s="169"/>
      <c r="E25" s="169"/>
    </row>
    <row r="26" spans="2:5" ht="15" customHeight="1">
      <c r="B26" s="236"/>
      <c r="C26" s="237"/>
      <c r="D26" s="237"/>
      <c r="E26" s="237"/>
    </row>
    <row r="27" spans="2:5" ht="12.75" customHeight="1">
      <c r="B27" s="30"/>
      <c r="C27" s="238"/>
      <c r="D27" s="238"/>
      <c r="E27" s="238"/>
    </row>
    <row r="28" spans="2:5" ht="12.75" customHeight="1">
      <c r="B28" s="30"/>
      <c r="C28" s="238"/>
      <c r="D28" s="238"/>
      <c r="E28" s="238"/>
    </row>
    <row r="29" spans="2:5" ht="12.75" customHeight="1">
      <c r="B29" s="48"/>
      <c r="C29" s="238"/>
      <c r="D29" s="238"/>
      <c r="E29" s="238"/>
    </row>
  </sheetData>
  <sheetProtection password="AA8D" sheet="1" formatCells="0" formatColumns="0" formatRows="0" selectLockedCells="1"/>
  <autoFilter ref="A15:E17"/>
  <mergeCells count="8">
    <mergeCell ref="A8:B8"/>
    <mergeCell ref="C25:E25"/>
    <mergeCell ref="C26:E26"/>
    <mergeCell ref="C27:E27"/>
    <mergeCell ref="C28:E28"/>
    <mergeCell ref="C29:E29"/>
    <mergeCell ref="A14:E14"/>
    <mergeCell ref="A17:B17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User</cp:lastModifiedBy>
  <cp:lastPrinted>2020-12-04T16:36:30Z</cp:lastPrinted>
  <dcterms:created xsi:type="dcterms:W3CDTF">2017-01-12T18:28:45Z</dcterms:created>
  <dcterms:modified xsi:type="dcterms:W3CDTF">2020-12-04T17:49:14Z</dcterms:modified>
  <cp:category/>
  <cp:version/>
  <cp:contentType/>
  <cp:contentStatus/>
</cp:coreProperties>
</file>